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n.kilani\Desktop\فایل های موجود در درایو x\متفرقه\گزیده تیر 1401\"/>
    </mc:Choice>
  </mc:AlternateContent>
  <bookViews>
    <workbookView xWindow="0" yWindow="0" windowWidth="19200" windowHeight="10890" tabRatio="694" activeTab="1"/>
  </bookViews>
  <sheets>
    <sheet name="شاخص فعالیت" sheetId="4" r:id="rId1"/>
    <sheet name="اوراق مالی اسلامی" sheetId="5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ben">#REF!</definedName>
    <definedName name="bene">#REF!</definedName>
    <definedName name="benef">#REF!</definedName>
    <definedName name="benefit">#REF!</definedName>
    <definedName name="benefit1">#REF!</definedName>
    <definedName name="benefit2">#REF!</definedName>
    <definedName name="benefit3">#REF!</definedName>
    <definedName name="benefit4">#REF!</definedName>
    <definedName name="benefit5">#REF!</definedName>
    <definedName name="benefit6">#REF!</definedName>
    <definedName name="benefit7">#REF!</definedName>
    <definedName name="benefit8">#REF!</definedName>
    <definedName name="benefit9">#REF!</definedName>
    <definedName name="published">#REF!</definedName>
    <definedName name="purchace">#REF!</definedName>
    <definedName name="received">#REF!</definedName>
  </definedNames>
  <calcPr calcId="162913"/>
</workbook>
</file>

<file path=xl/calcChain.xml><?xml version="1.0" encoding="utf-8"?>
<calcChain xmlns="http://schemas.openxmlformats.org/spreadsheetml/2006/main">
  <c r="D8" i="4" l="1"/>
  <c r="D15" i="5" l="1"/>
  <c r="C15" i="5" l="1"/>
  <c r="H16" i="5" l="1"/>
  <c r="G16" i="5"/>
  <c r="H15" i="5"/>
  <c r="H14" i="5"/>
  <c r="G14" i="5"/>
  <c r="G15" i="5"/>
  <c r="F14" i="5"/>
  <c r="F16" i="5"/>
  <c r="F15" i="5"/>
  <c r="H8" i="5"/>
  <c r="H13" i="5"/>
  <c r="H12" i="5"/>
  <c r="H11" i="5"/>
  <c r="H10" i="5"/>
  <c r="H9" i="5"/>
  <c r="G8" i="5"/>
  <c r="G13" i="5"/>
  <c r="G12" i="5"/>
  <c r="G11" i="5"/>
  <c r="G10" i="5"/>
  <c r="G9" i="5"/>
  <c r="F8" i="5"/>
  <c r="F13" i="5"/>
  <c r="F12" i="5"/>
  <c r="F11" i="5"/>
  <c r="F10" i="5"/>
  <c r="F9" i="5"/>
  <c r="D16" i="5"/>
  <c r="C16" i="5"/>
  <c r="D13" i="5"/>
  <c r="D12" i="5"/>
  <c r="D11" i="5"/>
  <c r="D10" i="5"/>
  <c r="D9" i="5"/>
  <c r="C13" i="5"/>
  <c r="C12" i="5"/>
  <c r="C11" i="5"/>
  <c r="C10" i="5"/>
  <c r="C9" i="5"/>
  <c r="E23" i="4"/>
  <c r="E21" i="4"/>
  <c r="D21" i="4"/>
  <c r="I23" i="4"/>
  <c r="D8" i="5" l="1"/>
  <c r="H17" i="5"/>
  <c r="J8" i="5"/>
  <c r="J16" i="5"/>
  <c r="J11" i="5"/>
  <c r="G17" i="5"/>
  <c r="H23" i="4"/>
  <c r="G23" i="4"/>
  <c r="I20" i="4"/>
  <c r="I19" i="4"/>
  <c r="I18" i="4"/>
  <c r="H20" i="4"/>
  <c r="H19" i="4"/>
  <c r="H18" i="4"/>
  <c r="H17" i="4" s="1"/>
  <c r="G20" i="4"/>
  <c r="G19" i="4"/>
  <c r="G18" i="4"/>
  <c r="I13" i="4"/>
  <c r="H13" i="4"/>
  <c r="G13" i="4"/>
  <c r="I12" i="4"/>
  <c r="H12" i="4"/>
  <c r="H9" i="4"/>
  <c r="H8" i="4"/>
  <c r="H7" i="4"/>
  <c r="G14" i="4"/>
  <c r="G12" i="4"/>
  <c r="G11" i="4"/>
  <c r="G10" i="4"/>
  <c r="G9" i="4"/>
  <c r="G8" i="4"/>
  <c r="G17" i="4" l="1"/>
  <c r="I17" i="4"/>
  <c r="E20" i="4"/>
  <c r="E19" i="4"/>
  <c r="E18" i="4"/>
  <c r="E17" i="4"/>
  <c r="D20" i="4"/>
  <c r="D19" i="4"/>
  <c r="D18" i="4"/>
  <c r="D17" i="4" l="1"/>
  <c r="E16" i="4"/>
  <c r="E15" i="4"/>
  <c r="E14" i="4"/>
  <c r="E13" i="4"/>
  <c r="D16" i="4"/>
  <c r="D15" i="4"/>
  <c r="D14" i="4"/>
  <c r="D13" i="4"/>
  <c r="G16" i="4" l="1"/>
  <c r="G15" i="4"/>
  <c r="G21" i="4" l="1"/>
  <c r="G7" i="4"/>
  <c r="E10" i="4" l="1"/>
  <c r="E9" i="4"/>
  <c r="E8" i="4"/>
  <c r="E7" i="4"/>
  <c r="D10" i="4"/>
  <c r="D9" i="4"/>
  <c r="D7" i="4"/>
  <c r="C14" i="5" l="1"/>
  <c r="C8" i="5"/>
  <c r="C17" i="5" l="1"/>
  <c r="D22" i="4"/>
  <c r="E22" i="4"/>
  <c r="K15" i="5" l="1"/>
  <c r="K14" i="5"/>
  <c r="K16" i="5"/>
  <c r="K11" i="5"/>
  <c r="K9" i="5"/>
  <c r="I9" i="4" l="1"/>
  <c r="L8" i="4" l="1"/>
  <c r="I8" i="4"/>
  <c r="K8" i="5" l="1"/>
  <c r="F17" i="5"/>
  <c r="J17" i="5" l="1"/>
  <c r="K17" i="5"/>
  <c r="K8" i="4"/>
  <c r="M8" i="4"/>
  <c r="K9" i="4"/>
  <c r="L9" i="4"/>
  <c r="M9" i="4"/>
  <c r="K12" i="4"/>
  <c r="M12" i="4"/>
  <c r="K13" i="4"/>
  <c r="L13" i="4"/>
  <c r="M13" i="4"/>
  <c r="M17" i="4"/>
  <c r="K18" i="4"/>
  <c r="L18" i="4"/>
  <c r="M18" i="4"/>
  <c r="K19" i="4"/>
  <c r="L19" i="4"/>
  <c r="M19" i="4"/>
  <c r="K20" i="4"/>
  <c r="L20" i="4"/>
  <c r="M20" i="4"/>
  <c r="K23" i="4"/>
  <c r="M23" i="4"/>
  <c r="L17" i="4" l="1"/>
  <c r="K17" i="4" l="1"/>
  <c r="L7" i="4" l="1"/>
  <c r="I7" i="4"/>
  <c r="M7" i="4" s="1"/>
  <c r="K7" i="4"/>
  <c r="G22" i="4" l="1"/>
  <c r="H16" i="4" l="1"/>
  <c r="I16" i="4"/>
  <c r="M16" i="4" s="1"/>
  <c r="H14" i="4"/>
  <c r="I14" i="4"/>
  <c r="M14" i="4" s="1"/>
  <c r="H15" i="4" l="1"/>
  <c r="I15" i="4"/>
  <c r="M15" i="4" s="1"/>
  <c r="K14" i="4"/>
  <c r="L14" i="4"/>
  <c r="K16" i="4"/>
  <c r="L16" i="4"/>
  <c r="H21" i="4" l="1"/>
  <c r="I21" i="4"/>
  <c r="L15" i="4"/>
  <c r="K15" i="4"/>
  <c r="H10" i="4"/>
  <c r="H22" i="4" l="1"/>
  <c r="K21" i="4"/>
  <c r="L21" i="4"/>
  <c r="K10" i="4"/>
  <c r="I10" i="4"/>
  <c r="M10" i="4" s="1"/>
  <c r="L10" i="4"/>
  <c r="M21" i="4"/>
  <c r="I22" i="4"/>
  <c r="M22" i="4" s="1"/>
  <c r="H11" i="4" l="1"/>
  <c r="K11" i="4" s="1"/>
  <c r="I11" i="4"/>
  <c r="M11" i="4" s="1"/>
  <c r="K22" i="4"/>
  <c r="L22" i="4"/>
</calcChain>
</file>

<file path=xl/comments1.xml><?xml version="1.0" encoding="utf-8"?>
<comments xmlns="http://schemas.openxmlformats.org/spreadsheetml/2006/main">
  <authors>
    <author>a.mirzavandi</author>
  </authors>
  <commentList>
    <comment ref="E11" authorId="0" shapeId="0">
      <text>
        <r>
          <rPr>
            <b/>
            <sz val="9"/>
            <color indexed="81"/>
            <rFont val="Tahoma"/>
            <family val="2"/>
          </rPr>
          <t>a.mirzavandi:</t>
        </r>
        <r>
          <rPr>
            <sz val="9"/>
            <color indexed="81"/>
            <rFont val="Tahoma"/>
            <family val="2"/>
          </rPr>
          <t xml:space="preserve">
تجمیع کل سال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</rPr>
          <t>a.mirzavandi:</t>
        </r>
        <r>
          <rPr>
            <sz val="9"/>
            <color indexed="81"/>
            <rFont val="Tahoma"/>
            <family val="2"/>
          </rPr>
          <t xml:space="preserve">
تجمیع کل سال</t>
        </r>
      </text>
    </comment>
  </commentList>
</comments>
</file>

<file path=xl/sharedStrings.xml><?xml version="1.0" encoding="utf-8"?>
<sst xmlns="http://schemas.openxmlformats.org/spreadsheetml/2006/main" count="85" uniqueCount="57">
  <si>
    <t>عنوان</t>
  </si>
  <si>
    <t>سال</t>
  </si>
  <si>
    <t>درصد تغييرات</t>
  </si>
  <si>
    <t>پايان</t>
  </si>
  <si>
    <t>شاخص کل</t>
  </si>
  <si>
    <t xml:space="preserve"> ماه</t>
  </si>
  <si>
    <t>بورس اوراق بهادار تهران</t>
  </si>
  <si>
    <t>شاخص هم وزن</t>
  </si>
  <si>
    <t xml:space="preserve">ارزش بازار سهام </t>
  </si>
  <si>
    <t>ارزش معاملات</t>
  </si>
  <si>
    <t>_</t>
  </si>
  <si>
    <t xml:space="preserve">حجم معاملات </t>
  </si>
  <si>
    <t>فرابورس</t>
  </si>
  <si>
    <t xml:space="preserve">ارزش بازار سهام  </t>
  </si>
  <si>
    <t>(هزار میلیارد ریال)</t>
  </si>
  <si>
    <t>اوراق بدهی دولتی</t>
  </si>
  <si>
    <t>اسناد خزانه اسلامي</t>
  </si>
  <si>
    <t>اوراق سلف موازی استاندارد</t>
  </si>
  <si>
    <t>اوراق مرابحه</t>
  </si>
  <si>
    <t>اوراق منفعت</t>
  </si>
  <si>
    <t xml:space="preserve"> اوراق بدهی شهرداری</t>
  </si>
  <si>
    <t xml:space="preserve"> اوراق بدهی شرکتی</t>
  </si>
  <si>
    <t>مجموع اوراق بدهی منتشره</t>
  </si>
  <si>
    <t>(هزار ميليارد ريال- ميليارد سهم)</t>
  </si>
  <si>
    <t xml:space="preserve">ارزش بازار بدهي </t>
  </si>
  <si>
    <t>شرکتي</t>
  </si>
  <si>
    <t>ماهه</t>
  </si>
  <si>
    <t>ماه گذشته</t>
  </si>
  <si>
    <t xml:space="preserve">شاخص صکوک </t>
  </si>
  <si>
    <t>مأخذ: بانک مرکزی ج.ا.ا، شرکت فرابورس و سازمان بورس و اوراق بهادار</t>
  </si>
  <si>
    <t>ماخذ: شرکت بورس اوراق بهادار، شرکت فرابورس، سازمان بورس و اوراق بهادار</t>
  </si>
  <si>
    <t xml:space="preserve">    1- مانده اوراق بدهی به ارزش اسمی می باشد.                                 </t>
  </si>
  <si>
    <t>پايان سال 1400</t>
  </si>
  <si>
    <t>اوراق اجاره</t>
  </si>
  <si>
    <t>شهرداري ها</t>
  </si>
  <si>
    <t>دولتي</t>
  </si>
  <si>
    <t>شاخص ها و نماگرهاي بازار اوراق بهادار تهران</t>
  </si>
  <si>
    <t>خرداد</t>
  </si>
  <si>
    <t xml:space="preserve">اوراق مشاركت </t>
  </si>
  <si>
    <t>چهار</t>
  </si>
  <si>
    <t>تیر</t>
  </si>
  <si>
    <t xml:space="preserve">تیرماه1401 به </t>
  </si>
  <si>
    <t xml:space="preserve">تیر‌ماه1401 به </t>
  </si>
  <si>
    <t>چهار ماهه 1401 به</t>
  </si>
  <si>
    <t>چهار ‌ماهه1400 ‌</t>
  </si>
  <si>
    <t>چهار ماهه 1400 ‌</t>
  </si>
  <si>
    <t>تیرماه به</t>
  </si>
  <si>
    <t xml:space="preserve">وضعیت فروش اوراق تا پایان تیر 1401 </t>
  </si>
  <si>
    <t xml:space="preserve">    4- شامل افزایش ارزش صندوق های سرمایه گذاری مشترک نمی باشد.</t>
  </si>
  <si>
    <t xml:space="preserve">    3- اندازه بازار اوراق بهادار شامل مجموع ارزش بازار سهام، بدهی و ارزش صندوقهای قابل معامله می باشد.           </t>
  </si>
  <si>
    <t xml:space="preserve">    2- ارزش صندوق های قابل معامله شامل ارزش این صندوق در بازارهای بورس، فرابورس، بورس کالا و بورس انرژی می باشد.                                                                                                                                                 </t>
  </si>
  <si>
    <t>مجموع تامين مالي از طريق بازار سرمايه (4)</t>
  </si>
  <si>
    <r>
      <t>اندازه بازار اوراق بهادار</t>
    </r>
    <r>
      <rPr>
        <sz val="10"/>
        <rFont val="B Nazanin"/>
        <charset val="178"/>
      </rPr>
      <t xml:space="preserve"> </t>
    </r>
    <r>
      <rPr>
        <b/>
        <sz val="10"/>
        <rFont val="B Nazanin"/>
        <charset val="178"/>
      </rPr>
      <t>(3)</t>
    </r>
  </si>
  <si>
    <r>
      <t xml:space="preserve">ارزش صندوق هاي قابل معامله </t>
    </r>
    <r>
      <rPr>
        <b/>
        <sz val="10"/>
        <rFont val="B Nazanin"/>
        <charset val="178"/>
      </rPr>
      <t>(2)</t>
    </r>
  </si>
  <si>
    <r>
      <t xml:space="preserve">مانده اوراق بدهي </t>
    </r>
    <r>
      <rPr>
        <b/>
        <sz val="10"/>
        <rFont val="B Nazanin"/>
        <charset val="178"/>
      </rPr>
      <t>(1)</t>
    </r>
  </si>
  <si>
    <t>θ</t>
  </si>
  <si>
    <t xml:space="preserve">چهار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</si>
</sst>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.0"/>
  </numFmts>
  <fonts count="16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0"/>
      <name val="B Nazanin"/>
      <charset val="178"/>
    </font>
    <font>
      <b/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Arial"/>
      <family val="2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95">
    <xf numFmtId="0" fontId="0" fillId="0" borderId="0" xfId="0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indent="1" readingOrder="2"/>
    </xf>
    <xf numFmtId="165" fontId="3" fillId="0" borderId="1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indent="2" readingOrder="2"/>
    </xf>
    <xf numFmtId="0" fontId="4" fillId="0" borderId="3" xfId="3" applyFont="1" applyFill="1" applyBorder="1" applyAlignment="1">
      <alignment horizontal="center"/>
    </xf>
    <xf numFmtId="165" fontId="5" fillId="0" borderId="5" xfId="3" applyNumberFormat="1" applyFont="1" applyBorder="1" applyAlignment="1">
      <alignment horizontal="center"/>
    </xf>
    <xf numFmtId="0" fontId="0" fillId="0" borderId="0" xfId="0"/>
    <xf numFmtId="165" fontId="4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165" fontId="0" fillId="0" borderId="0" xfId="0" applyNumberFormat="1"/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0" xfId="0" applyFont="1"/>
    <xf numFmtId="0" fontId="6" fillId="0" borderId="3" xfId="0" applyFont="1" applyFill="1" applyBorder="1" applyAlignment="1">
      <alignment horizontal="right" indent="1" readingOrder="2"/>
    </xf>
    <xf numFmtId="0" fontId="6" fillId="0" borderId="2" xfId="0" applyFont="1" applyFill="1" applyBorder="1" applyAlignment="1">
      <alignment horizontal="right" indent="1" readingOrder="2"/>
    </xf>
    <xf numFmtId="165" fontId="3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right" indent="2" readingOrder="2"/>
    </xf>
    <xf numFmtId="0" fontId="3" fillId="0" borderId="0" xfId="0" applyFont="1" applyBorder="1" applyAlignment="1"/>
    <xf numFmtId="0" fontId="9" fillId="0" borderId="0" xfId="3" applyFont="1"/>
    <xf numFmtId="1" fontId="3" fillId="0" borderId="3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65" fontId="3" fillId="0" borderId="0" xfId="0" applyNumberFormat="1" applyFont="1"/>
    <xf numFmtId="165" fontId="3" fillId="0" borderId="0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5" fillId="0" borderId="0" xfId="3" applyNumberFormat="1" applyFont="1" applyFill="1" applyBorder="1" applyAlignment="1">
      <alignment horizontal="center"/>
    </xf>
    <xf numFmtId="165" fontId="8" fillId="0" borderId="0" xfId="3" applyNumberFormat="1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3" fillId="0" borderId="0" xfId="0" applyFont="1" applyBorder="1"/>
    <xf numFmtId="165" fontId="3" fillId="0" borderId="11" xfId="0" applyNumberFormat="1" applyFont="1" applyFill="1" applyBorder="1" applyAlignment="1">
      <alignment horizontal="center"/>
    </xf>
    <xf numFmtId="165" fontId="3" fillId="0" borderId="15" xfId="0" applyNumberFormat="1" applyFont="1" applyFill="1" applyBorder="1" applyAlignment="1">
      <alignment horizontal="center"/>
    </xf>
    <xf numFmtId="165" fontId="3" fillId="0" borderId="1" xfId="0" applyNumberFormat="1" applyFont="1" applyBorder="1"/>
    <xf numFmtId="0" fontId="3" fillId="0" borderId="1" xfId="0" applyFont="1" applyBorder="1"/>
    <xf numFmtId="165" fontId="3" fillId="0" borderId="18" xfId="0" applyNumberFormat="1" applyFont="1" applyFill="1" applyBorder="1" applyAlignment="1">
      <alignment horizontal="center"/>
    </xf>
    <xf numFmtId="165" fontId="6" fillId="2" borderId="7" xfId="3" applyNumberFormat="1" applyFont="1" applyFill="1" applyBorder="1" applyAlignment="1">
      <alignment horizontal="right"/>
    </xf>
    <xf numFmtId="1" fontId="6" fillId="2" borderId="9" xfId="3" applyNumberFormat="1" applyFont="1" applyFill="1" applyBorder="1" applyAlignment="1">
      <alignment horizontal="left"/>
    </xf>
    <xf numFmtId="0" fontId="4" fillId="0" borderId="1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10" fillId="0" borderId="12" xfId="1" applyFont="1" applyFill="1" applyBorder="1" applyAlignment="1">
      <alignment horizontal="right" vertical="center"/>
    </xf>
    <xf numFmtId="0" fontId="14" fillId="0" borderId="0" xfId="0" applyFont="1" applyBorder="1"/>
    <xf numFmtId="165" fontId="5" fillId="0" borderId="11" xfId="0" applyNumberFormat="1" applyFont="1" applyFill="1" applyBorder="1" applyAlignment="1">
      <alignment horizontal="center"/>
    </xf>
    <xf numFmtId="0" fontId="11" fillId="0" borderId="12" xfId="1" applyFont="1" applyFill="1" applyBorder="1" applyAlignment="1">
      <alignment horizontal="right" vertical="center" indent="2"/>
    </xf>
    <xf numFmtId="165" fontId="8" fillId="0" borderId="0" xfId="3" applyNumberFormat="1" applyFont="1" applyBorder="1" applyAlignment="1">
      <alignment horizontal="center"/>
    </xf>
    <xf numFmtId="0" fontId="9" fillId="0" borderId="0" xfId="3" applyFont="1" applyBorder="1" applyAlignment="1">
      <alignment horizontal="center"/>
    </xf>
    <xf numFmtId="165" fontId="8" fillId="0" borderId="11" xfId="0" applyNumberFormat="1" applyFont="1" applyFill="1" applyBorder="1" applyAlignment="1">
      <alignment horizontal="center"/>
    </xf>
    <xf numFmtId="165" fontId="5" fillId="0" borderId="0" xfId="3" applyNumberFormat="1" applyFont="1" applyBorder="1" applyAlignment="1">
      <alignment horizontal="center"/>
    </xf>
    <xf numFmtId="165" fontId="15" fillId="0" borderId="0" xfId="3" applyNumberFormat="1" applyFont="1" applyBorder="1" applyAlignment="1">
      <alignment horizontal="center"/>
    </xf>
    <xf numFmtId="0" fontId="10" fillId="0" borderId="20" xfId="1" applyFont="1" applyFill="1" applyBorder="1" applyAlignment="1">
      <alignment horizontal="right" vertical="center"/>
    </xf>
    <xf numFmtId="165" fontId="5" fillId="0" borderId="21" xfId="3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165" fontId="3" fillId="0" borderId="3" xfId="0" applyNumberFormat="1" applyFont="1" applyFill="1" applyBorder="1" applyAlignment="1">
      <alignment horizontal="center"/>
    </xf>
    <xf numFmtId="165" fontId="3" fillId="0" borderId="3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/>
    </xf>
    <xf numFmtId="0" fontId="3" fillId="0" borderId="3" xfId="0" applyFont="1" applyBorder="1"/>
    <xf numFmtId="1" fontId="4" fillId="0" borderId="3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 wrapText="1" readingOrder="2"/>
    </xf>
    <xf numFmtId="0" fontId="3" fillId="0" borderId="0" xfId="0" applyFont="1" applyAlignment="1">
      <alignment horizontal="right" readingOrder="2"/>
    </xf>
    <xf numFmtId="0" fontId="4" fillId="0" borderId="0" xfId="0" applyFont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textRotation="90"/>
    </xf>
    <xf numFmtId="0" fontId="6" fillId="0" borderId="12" xfId="0" applyFont="1" applyFill="1" applyBorder="1" applyAlignment="1">
      <alignment horizontal="center" vertical="center" textRotation="90"/>
    </xf>
    <xf numFmtId="0" fontId="6" fillId="0" borderId="14" xfId="0" applyFont="1" applyFill="1" applyBorder="1" applyAlignment="1">
      <alignment horizontal="center" vertical="center" textRotation="90"/>
    </xf>
    <xf numFmtId="0" fontId="6" fillId="0" borderId="12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17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right" wrapText="1" readingOrder="2"/>
    </xf>
    <xf numFmtId="0" fontId="0" fillId="0" borderId="0" xfId="0" applyAlignment="1">
      <alignment wrapText="1"/>
    </xf>
    <xf numFmtId="0" fontId="4" fillId="3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 wrapText="1"/>
    </xf>
    <xf numFmtId="0" fontId="0" fillId="0" borderId="4" xfId="0" applyBorder="1" applyAlignment="1">
      <alignment wrapText="1"/>
    </xf>
    <xf numFmtId="0" fontId="4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2" borderId="7" xfId="0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2" borderId="8" xfId="0" applyFont="1" applyFill="1" applyBorder="1" applyAlignment="1">
      <alignment horizontal="center" vertical="center"/>
    </xf>
    <xf numFmtId="165" fontId="6" fillId="0" borderId="12" xfId="3" applyNumberFormat="1" applyFont="1" applyFill="1" applyBorder="1" applyAlignment="1">
      <alignment horizontal="right" vertical="center"/>
    </xf>
    <xf numFmtId="165" fontId="6" fillId="0" borderId="17" xfId="3" applyNumberFormat="1" applyFont="1" applyFill="1" applyBorder="1" applyAlignment="1">
      <alignment horizontal="right" vertical="center"/>
    </xf>
    <xf numFmtId="165" fontId="6" fillId="2" borderId="8" xfId="3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4">
    <cellStyle name="Comma 2" xfId="2"/>
    <cellStyle name="Normal" xfId="0" builtinId="0"/>
    <cellStyle name="Normal 2" xfId="1"/>
    <cellStyle name="Normal 3" xfId="3"/>
  </cellStyles>
  <dxfs count="0"/>
  <tableStyles count="0" defaultTableStyle="TableStyleMedium9" defaultPivotStyle="PivotStyleLight16"/>
  <colors>
    <mruColors>
      <color rgb="FFFFFF66"/>
      <color rgb="FFE58BDA"/>
      <color rgb="FFE99BE0"/>
      <color rgb="FFF1C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4.Stock\&#1580;&#1583;&#1575;&#1608;&#1604;%20&#1605;&#1575;&#1583;&#1585;\&#1580;&#1583;&#1608;&#1604;%20&#1605;&#1575;&#1583;&#158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Stock\&#1580;&#1583;&#1575;&#1608;&#1604;%20&#1605;&#1575;&#1583;&#1585;\&#1580;&#1583;&#1608;&#1604;%20&#1605;&#1575;&#1583;&#158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4.Stock\&#1711;&#1586;&#1575;&#1585;&#1588;&#1607;&#1575;&#1740;%20&#1570;&#1605;&#1575;&#1585;&#1740;%20&#1605;&#1575;&#1607;&#1575;&#1606;&#1607;%20&#1587;&#1575;&#1586;&#1605;&#1575;&#1606;%20&#1576;&#1608;&#1585;&#1587;\1401\Monthly%20Report%20-Tir%201401%20-%20Publicsit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4.Stock\&#1575;&#1608;&#1585;&#1575;&#1602;%20&#1605;&#1588;&#1575;&#1585;&#1705;&#1578;\1401\&#1575;&#1602;&#1578;&#1589;&#1575;&#1583;&#1740;%20&#1578;&#1575;%20&#1662;&#1575;&#1740;&#1575;&#1606;%20&#1578;&#1740;&#1585;&#1605;&#1575;&#1607;).xlsx&#1582;&#1575;&#1606;&#1605;%20&#1662;&#1608;&#1740;&#1575;&#1606;%20140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4.Stock\&#1575;&#1608;&#1585;&#1575;&#1602;%20&#1605;&#1588;&#1575;&#1585;&#1705;&#1578;\1400\&#1575;&#1608;&#1585;&#1575;&#1602;%20&#1605;&#1588;&#1575;&#1585;&#1705;&#1578;%20&#1578;&#1575;%20&#1662;&#1575;&#1740;&#1575;&#1606;%20&#1605;&#1585;&#1583;&#1575;&#1583;28%20&#1588;&#1607;&#1585;&#1740;&#1608;&#1585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4.Stock\&#1575;&#1608;&#1585;&#1575;&#1602;%20&#1605;&#1588;&#1575;&#1585;&#1705;&#1578;\1400\&#1575;&#1587;&#1601;&#1606;&#1583;14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ماهانه"/>
      <sheetName val="تجمعی"/>
      <sheetName val="تامین مالی"/>
      <sheetName val="گزیده - شاخص فعالیت "/>
    </sheetNames>
    <sheetDataSet>
      <sheetData sheetId="0" refreshError="1">
        <row r="5">
          <cell r="HO5">
            <v>1311306</v>
          </cell>
          <cell r="HW5">
            <v>1367250.3</v>
          </cell>
          <cell r="HZ5">
            <v>1539632.2</v>
          </cell>
          <cell r="IA5">
            <v>1471898</v>
          </cell>
        </row>
        <row r="8">
          <cell r="HO8">
            <v>403074</v>
          </cell>
          <cell r="HW8">
            <v>348268.76199999999</v>
          </cell>
          <cell r="HZ8">
            <v>423457</v>
          </cell>
          <cell r="IA8">
            <v>403781.65600000002</v>
          </cell>
        </row>
        <row r="9">
          <cell r="HX9">
            <v>816.11900000000003</v>
          </cell>
          <cell r="HY9">
            <v>886.70699999999999</v>
          </cell>
          <cell r="HZ9">
            <v>734.46071974015001</v>
          </cell>
          <cell r="IA9">
            <v>559.21167022060001</v>
          </cell>
        </row>
        <row r="10">
          <cell r="HX10">
            <v>196.69399999999999</v>
          </cell>
          <cell r="HY10">
            <v>179.99</v>
          </cell>
          <cell r="HZ10">
            <v>149.071</v>
          </cell>
          <cell r="IA10">
            <v>111.328</v>
          </cell>
        </row>
        <row r="11">
          <cell r="HO11">
            <v>53427.8</v>
          </cell>
          <cell r="HW11">
            <v>53604.561999999998</v>
          </cell>
          <cell r="HZ11">
            <v>61006.819000000003</v>
          </cell>
          <cell r="IA11">
            <v>57198.781000000003</v>
          </cell>
        </row>
        <row r="12">
          <cell r="HO12">
            <v>256.42993808400001</v>
          </cell>
          <cell r="HW12">
            <v>344.394141670446</v>
          </cell>
          <cell r="IA12">
            <v>396.35207142499996</v>
          </cell>
        </row>
        <row r="16">
          <cell r="HO16">
            <v>535.31660798151995</v>
          </cell>
          <cell r="HW16">
            <v>627.89836260424499</v>
          </cell>
          <cell r="HZ16">
            <v>718.75411484197298</v>
          </cell>
          <cell r="IA16">
            <v>768.47707768965006</v>
          </cell>
        </row>
        <row r="20">
          <cell r="HO20">
            <v>19049.161700000001</v>
          </cell>
          <cell r="HW20">
            <v>18378.5134</v>
          </cell>
          <cell r="HZ20">
            <v>20833.364399999999</v>
          </cell>
          <cell r="IA20">
            <v>19539.499599999999</v>
          </cell>
        </row>
        <row r="24">
          <cell r="HO24">
            <v>14292.8717479726</v>
          </cell>
          <cell r="HW24">
            <v>13554.4498624394</v>
          </cell>
          <cell r="HZ24">
            <v>15286.078826833</v>
          </cell>
          <cell r="IA24">
            <v>14512.75098290914</v>
          </cell>
        </row>
        <row r="25">
          <cell r="HO25">
            <v>2671.6206865650297</v>
          </cell>
          <cell r="HW25">
            <v>3780.9462852450001</v>
          </cell>
          <cell r="HZ25">
            <v>3699.7562262450001</v>
          </cell>
          <cell r="IA25">
            <v>3707.2551568849999</v>
          </cell>
        </row>
        <row r="35">
          <cell r="HO35">
            <v>199.98151452434101</v>
          </cell>
          <cell r="HW35">
            <v>299.351560252262</v>
          </cell>
          <cell r="HZ35">
            <v>401.07351859959903</v>
          </cell>
          <cell r="IA35">
            <v>453.13785404133199</v>
          </cell>
        </row>
        <row r="37">
          <cell r="HO37">
            <v>494.52980362839997</v>
          </cell>
          <cell r="HW37">
            <v>554.20000000000005</v>
          </cell>
          <cell r="IA37">
            <v>587</v>
          </cell>
        </row>
        <row r="41">
          <cell r="HO41">
            <v>18.953435233375998</v>
          </cell>
          <cell r="HW41">
            <v>26.341040315226</v>
          </cell>
          <cell r="HZ41">
            <v>42.945652971718999</v>
          </cell>
          <cell r="IA41">
            <v>44.192402047130997</v>
          </cell>
        </row>
        <row r="47">
          <cell r="HO47">
            <v>64.899358300000003</v>
          </cell>
          <cell r="HW47">
            <v>71.259495413400003</v>
          </cell>
          <cell r="HZ47">
            <v>75.505767713599994</v>
          </cell>
          <cell r="IA47">
            <v>75.505767713599994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ماهانه"/>
      <sheetName val="تجمعی"/>
      <sheetName val="تامین مالی"/>
      <sheetName val="گزیده - شاخص فعالیت "/>
    </sheetNames>
    <sheetDataSet>
      <sheetData sheetId="0">
        <row r="5">
          <cell r="HY5">
            <v>1579687</v>
          </cell>
        </row>
        <row r="9">
          <cell r="HZ9">
            <v>734.46071974015001</v>
          </cell>
        </row>
        <row r="10">
          <cell r="HZ10">
            <v>149.071</v>
          </cell>
        </row>
        <row r="12">
          <cell r="HZ12">
            <v>385.63102350000003</v>
          </cell>
        </row>
        <row r="37">
          <cell r="HZ37">
            <v>579.29933779759995</v>
          </cell>
        </row>
      </sheetData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معرفی"/>
      <sheetName val="تعاریف آمارهای رسمی"/>
      <sheetName val="تعاریف اقلام آماری"/>
      <sheetName val="ارزش بازار"/>
      <sheetName val="شاخص های سهام"/>
      <sheetName val="ارزش معاملات بورس ها"/>
      <sheetName val="آمار معاملات حقیقی و حقوقی"/>
      <sheetName val="خرید و فروش حقیقی و حقوقی"/>
      <sheetName val="نسبت معاملات برخط و غیربرخط"/>
      <sheetName val="روند معاملات برخط و غیربرخط"/>
      <sheetName val="سرمایه گذار خارجی"/>
      <sheetName val="ارزش بازار سهام"/>
      <sheetName val="روند ارزش بازارهای بورس"/>
      <sheetName val="روند ارزش بازارهای فرابورس"/>
      <sheetName val="ارزش بازاری صنایع-مجموع"/>
      <sheetName val="ده صنعت باارزش بورس"/>
      <sheetName val="ده صنعت باارزش فرابورس"/>
      <sheetName val="معاملات سهام - نوع معاملات"/>
      <sheetName val="معاملات سهام - نوع بازار"/>
      <sheetName val="ارزش معاملات سهام-ده صنعت"/>
      <sheetName val="حجم معاملات سهام-ده صنعت"/>
      <sheetName val="معاملات بورس - صنایع"/>
      <sheetName val="معاملات فرابورس-صنایع"/>
      <sheetName val="عرضه اولیه"/>
      <sheetName val="مقایسه شاخص‌ها"/>
      <sheetName val="نسبت pe"/>
      <sheetName val="نمودار pe بازار"/>
      <sheetName val="توقف-بسته و تا پایان ماه باز"/>
      <sheetName val=" توقف در ماه بسته و همچنان"/>
      <sheetName val="توقف نماد-در کل ماه بسته بودن"/>
      <sheetName val="نمادهای متوقف 1"/>
      <sheetName val="نمادهای متوقف"/>
      <sheetName val="ارزش جذب و تجهیز منابع مالی"/>
      <sheetName val="شاخص صکوک"/>
      <sheetName val="تامین مالی - مانده"/>
      <sheetName val="تامین مالی - انتشار"/>
      <sheetName val="تامین مالی - سررسید"/>
      <sheetName val="اوراق - 60 درصد"/>
      <sheetName val="ارزش بازار اوراق بدهی"/>
      <sheetName val="م صکوک - بخش بازار"/>
      <sheetName val="م صکوک - نوع بازار"/>
      <sheetName val="ارزش مفهومی پوشش ریسک"/>
      <sheetName val="معاملات اوراق مشتقه"/>
      <sheetName val="ارزش انواع صندوق ها"/>
      <sheetName val="ارزش بازار صندوق ها"/>
      <sheetName val="م صندوق - بخش بازار"/>
      <sheetName val="م صندوق - نوع بازار"/>
      <sheetName val="تعداد صندوق ها"/>
      <sheetName val="روند ارزش صندوق ها"/>
      <sheetName val="معاملات فیزیکی کالا و انرژ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1">
          <cell r="AV11">
            <v>796316</v>
          </cell>
          <cell r="BE11">
            <v>7180775</v>
          </cell>
          <cell r="BG11">
            <v>364853</v>
          </cell>
          <cell r="BH11">
            <v>634950</v>
          </cell>
          <cell r="BI11">
            <v>1121904</v>
          </cell>
        </row>
      </sheetData>
      <sheetData sheetId="33"/>
      <sheetData sheetId="34">
        <row r="3">
          <cell r="AO3">
            <v>2943944</v>
          </cell>
          <cell r="AW3">
            <v>4343250</v>
          </cell>
          <cell r="AZ3">
            <v>4216752</v>
          </cell>
          <cell r="BA3">
            <v>4215949</v>
          </cell>
        </row>
        <row r="10">
          <cell r="AO10">
            <v>66100</v>
          </cell>
          <cell r="AW10">
            <v>91665</v>
          </cell>
          <cell r="AZ10">
            <v>109865</v>
          </cell>
          <cell r="BA10">
            <v>112165</v>
          </cell>
        </row>
        <row r="12">
          <cell r="AO12">
            <v>545450</v>
          </cell>
          <cell r="AW12">
            <v>673159.554</v>
          </cell>
          <cell r="AZ12">
            <v>714089.554</v>
          </cell>
          <cell r="BA12">
            <v>740479.554</v>
          </cell>
        </row>
      </sheetData>
      <sheetData sheetId="35">
        <row r="2">
          <cell r="AX2">
            <v>0</v>
          </cell>
          <cell r="AY2">
            <v>8000</v>
          </cell>
          <cell r="AZ2">
            <v>135502</v>
          </cell>
          <cell r="BA2">
            <v>99197</v>
          </cell>
        </row>
        <row r="3">
          <cell r="AL3">
            <v>100000</v>
          </cell>
          <cell r="AO3">
            <v>100000</v>
          </cell>
          <cell r="AP3">
            <v>210000</v>
          </cell>
          <cell r="AQ3">
            <v>350000</v>
          </cell>
          <cell r="AR3">
            <v>305000</v>
          </cell>
          <cell r="AU3">
            <v>50000</v>
          </cell>
          <cell r="AW3">
            <v>50000</v>
          </cell>
        </row>
        <row r="4">
          <cell r="AQ4">
            <v>115000</v>
          </cell>
          <cell r="AW4">
            <v>38000</v>
          </cell>
        </row>
        <row r="6">
          <cell r="AN6">
            <v>27467.3</v>
          </cell>
          <cell r="AO6">
            <v>24982.7</v>
          </cell>
          <cell r="AP6">
            <v>116694.622</v>
          </cell>
          <cell r="AQ6">
            <v>170855.378</v>
          </cell>
          <cell r="AS6">
            <v>79054.3</v>
          </cell>
          <cell r="AT6">
            <v>97227.6</v>
          </cell>
          <cell r="AU6">
            <v>65590</v>
          </cell>
          <cell r="AV6">
            <v>97625</v>
          </cell>
          <cell r="AW6">
            <v>160503</v>
          </cell>
          <cell r="AZ6">
            <v>135502</v>
          </cell>
          <cell r="BA6">
            <v>99197</v>
          </cell>
        </row>
        <row r="8">
          <cell r="AW8">
            <v>27000</v>
          </cell>
          <cell r="AY8">
            <v>8000</v>
          </cell>
        </row>
        <row r="9">
          <cell r="AX9">
            <v>18200</v>
          </cell>
          <cell r="AY9">
            <v>0</v>
          </cell>
          <cell r="AZ9">
            <v>0</v>
          </cell>
          <cell r="BA9">
            <v>2300</v>
          </cell>
        </row>
        <row r="10">
          <cell r="AX10">
            <v>18200</v>
          </cell>
          <cell r="BA10">
            <v>2300</v>
          </cell>
        </row>
        <row r="11">
          <cell r="AL11">
            <v>40000</v>
          </cell>
          <cell r="AM11">
            <v>0</v>
          </cell>
          <cell r="AN11">
            <v>33000</v>
          </cell>
          <cell r="AO11">
            <v>9700</v>
          </cell>
          <cell r="AP11">
            <v>7000</v>
          </cell>
          <cell r="AQ11">
            <v>16800</v>
          </cell>
          <cell r="AR11">
            <v>7000</v>
          </cell>
          <cell r="AS11">
            <v>40000</v>
          </cell>
          <cell r="AT11">
            <v>29750</v>
          </cell>
          <cell r="AU11">
            <v>71000</v>
          </cell>
          <cell r="AV11">
            <v>25500</v>
          </cell>
          <cell r="AW11">
            <v>41300</v>
          </cell>
          <cell r="AX11">
            <v>39500</v>
          </cell>
          <cell r="AY11">
            <v>20350</v>
          </cell>
          <cell r="AZ11">
            <v>11500</v>
          </cell>
          <cell r="BA11">
            <v>42290</v>
          </cell>
        </row>
        <row r="30">
          <cell r="AO30">
            <v>8600</v>
          </cell>
          <cell r="AU30">
            <v>42.164999999999999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کل تا پایان تیر"/>
    </sheetNames>
    <sheetDataSet>
      <sheetData sheetId="0">
        <row r="22">
          <cell r="G22">
            <v>79987191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کل تا پایان مرداد ماه"/>
      <sheetName val="کل تا پایان تیرماه "/>
    </sheetNames>
    <sheetDataSet>
      <sheetData sheetId="0"/>
      <sheetData sheetId="1">
        <row r="22">
          <cell r="G22">
            <v>58.581795999999997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کل تا پایان اسفند"/>
    </sheetNames>
    <sheetDataSet>
      <sheetData sheetId="0">
        <row r="45">
          <cell r="G45">
            <v>72.494602999999998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N28"/>
  <sheetViews>
    <sheetView rightToLeft="1" workbookViewId="0">
      <selection activeCell="H30" sqref="H30"/>
    </sheetView>
  </sheetViews>
  <sheetFormatPr defaultRowHeight="15.75" x14ac:dyDescent="0.4"/>
  <cols>
    <col min="1" max="1" width="6" customWidth="1"/>
    <col min="3" max="3" width="27.140625" customWidth="1"/>
    <col min="4" max="4" width="12.7109375" customWidth="1"/>
    <col min="5" max="5" width="11.7109375" customWidth="1"/>
    <col min="6" max="6" width="1.85546875" style="7" customWidth="1"/>
    <col min="9" max="9" width="11.85546875" customWidth="1"/>
    <col min="10" max="10" width="1.28515625" customWidth="1"/>
    <col min="11" max="11" width="11.140625" style="13" customWidth="1"/>
    <col min="12" max="12" width="12.5703125" style="13" customWidth="1"/>
    <col min="13" max="13" width="13.42578125" style="13" customWidth="1"/>
    <col min="14" max="14" width="9.140625" style="13"/>
  </cols>
  <sheetData>
    <row r="2" spans="2:14" ht="16.5" thickBot="1" x14ac:dyDescent="0.45">
      <c r="B2" s="13"/>
      <c r="C2" s="13"/>
      <c r="D2" s="13"/>
      <c r="E2" s="13"/>
      <c r="F2" s="13"/>
      <c r="G2" s="13"/>
      <c r="H2" s="13"/>
      <c r="I2" s="13"/>
      <c r="J2" s="13"/>
    </row>
    <row r="3" spans="2:14" ht="23.25" customHeight="1" thickBot="1" x14ac:dyDescent="0.45">
      <c r="B3" s="81" t="s">
        <v>23</v>
      </c>
      <c r="C3" s="82"/>
      <c r="D3" s="89" t="s">
        <v>36</v>
      </c>
      <c r="E3" s="89"/>
      <c r="F3" s="89"/>
      <c r="G3" s="89"/>
      <c r="H3" s="89"/>
      <c r="I3" s="89"/>
      <c r="J3" s="89"/>
      <c r="K3" s="89"/>
      <c r="L3" s="89"/>
      <c r="M3" s="58">
        <v>1</v>
      </c>
    </row>
    <row r="4" spans="2:14" x14ac:dyDescent="0.4">
      <c r="B4" s="83" t="s">
        <v>0</v>
      </c>
      <c r="C4" s="84"/>
      <c r="D4" s="66">
        <v>1400</v>
      </c>
      <c r="E4" s="66"/>
      <c r="F4" s="33"/>
      <c r="G4" s="76">
        <v>1401</v>
      </c>
      <c r="H4" s="76"/>
      <c r="I4" s="76"/>
      <c r="J4" s="33"/>
      <c r="K4" s="79" t="s">
        <v>2</v>
      </c>
      <c r="L4" s="79"/>
      <c r="M4" s="80"/>
    </row>
    <row r="5" spans="2:14" x14ac:dyDescent="0.4">
      <c r="B5" s="85"/>
      <c r="C5" s="86"/>
      <c r="D5" s="11" t="s">
        <v>39</v>
      </c>
      <c r="E5" s="11" t="s">
        <v>3</v>
      </c>
      <c r="F5" s="1"/>
      <c r="G5" s="11" t="s">
        <v>37</v>
      </c>
      <c r="H5" s="11" t="s">
        <v>40</v>
      </c>
      <c r="I5" s="11" t="s">
        <v>39</v>
      </c>
      <c r="J5" s="1"/>
      <c r="K5" s="11" t="s">
        <v>41</v>
      </c>
      <c r="L5" s="11" t="s">
        <v>42</v>
      </c>
      <c r="M5" s="34" t="s">
        <v>43</v>
      </c>
    </row>
    <row r="6" spans="2:14" x14ac:dyDescent="0.4">
      <c r="B6" s="87"/>
      <c r="C6" s="88"/>
      <c r="D6" s="23" t="s">
        <v>26</v>
      </c>
      <c r="E6" s="23" t="s">
        <v>1</v>
      </c>
      <c r="F6" s="23"/>
      <c r="G6" s="23" t="s">
        <v>5</v>
      </c>
      <c r="H6" s="23" t="s">
        <v>5</v>
      </c>
      <c r="I6" s="23" t="s">
        <v>26</v>
      </c>
      <c r="J6" s="23"/>
      <c r="K6" s="23" t="s">
        <v>27</v>
      </c>
      <c r="L6" s="23" t="s">
        <v>32</v>
      </c>
      <c r="M6" s="35" t="s">
        <v>44</v>
      </c>
    </row>
    <row r="7" spans="2:14" ht="18.75" customHeight="1" x14ac:dyDescent="0.55000000000000004">
      <c r="B7" s="67" t="s">
        <v>6</v>
      </c>
      <c r="C7" s="14" t="s">
        <v>4</v>
      </c>
      <c r="D7" s="22">
        <f>[1]ماهانه!$HO$5</f>
        <v>1311306</v>
      </c>
      <c r="E7" s="20">
        <f>[1]ماهانه!$HW$5</f>
        <v>1367250.3</v>
      </c>
      <c r="F7" s="21"/>
      <c r="G7" s="22">
        <f>[1]ماهانه!$HZ$5</f>
        <v>1539632.2</v>
      </c>
      <c r="H7" s="22">
        <f>[1]ماهانه!$IA$5</f>
        <v>1471898</v>
      </c>
      <c r="I7" s="22">
        <f>H7</f>
        <v>1471898</v>
      </c>
      <c r="J7" s="36"/>
      <c r="K7" s="9">
        <f>+H7/G7*100-100</f>
        <v>-4.3993753832895948</v>
      </c>
      <c r="L7" s="9">
        <f>+H7/E7*100-100</f>
        <v>7.6538802002822877</v>
      </c>
      <c r="M7" s="37">
        <f>+I7/D7*100-100</f>
        <v>12.246721970310517</v>
      </c>
    </row>
    <row r="8" spans="2:14" ht="18.75" customHeight="1" x14ac:dyDescent="0.55000000000000004">
      <c r="B8" s="68"/>
      <c r="C8" s="2" t="s">
        <v>7</v>
      </c>
      <c r="D8" s="22">
        <f>[1]ماهانه!$HO$8</f>
        <v>403074</v>
      </c>
      <c r="E8" s="22">
        <f>[1]ماهانه!$HW$8</f>
        <v>348268.76199999999</v>
      </c>
      <c r="F8" s="22"/>
      <c r="G8" s="22">
        <f>[1]ماهانه!$HZ$8</f>
        <v>423457</v>
      </c>
      <c r="H8" s="22">
        <f>[1]ماهانه!$IA$8</f>
        <v>403781.65600000002</v>
      </c>
      <c r="I8" s="22">
        <f>H8</f>
        <v>403781.65600000002</v>
      </c>
      <c r="J8" s="36"/>
      <c r="K8" s="9">
        <f t="shared" ref="K8:K23" si="0">+H8/G8*100-100</f>
        <v>-4.6463617321239212</v>
      </c>
      <c r="L8" s="9">
        <f>+H8/E8*100-100</f>
        <v>15.939670753474019</v>
      </c>
      <c r="M8" s="37">
        <f t="shared" ref="M8:M23" si="1">+I8/D8*100-100</f>
        <v>0.17556478463012581</v>
      </c>
    </row>
    <row r="9" spans="2:14" ht="18.75" customHeight="1" x14ac:dyDescent="0.55000000000000004">
      <c r="B9" s="68"/>
      <c r="C9" s="2" t="s">
        <v>8</v>
      </c>
      <c r="D9" s="9">
        <f>[1]ماهانه!$HO$11</f>
        <v>53427.8</v>
      </c>
      <c r="E9" s="9">
        <f>[1]ماهانه!$HW$11</f>
        <v>53604.561999999998</v>
      </c>
      <c r="F9" s="9"/>
      <c r="G9" s="9">
        <f>[1]ماهانه!$HZ$11</f>
        <v>61006.819000000003</v>
      </c>
      <c r="H9" s="9">
        <f>[1]ماهانه!$IA$11</f>
        <v>57198.781000000003</v>
      </c>
      <c r="I9" s="9">
        <f>H9</f>
        <v>57198.781000000003</v>
      </c>
      <c r="J9" s="36"/>
      <c r="K9" s="9">
        <f t="shared" si="0"/>
        <v>-6.2419874735642225</v>
      </c>
      <c r="L9" s="9">
        <f t="shared" ref="L9:L22" si="2">+H9/E9*100-100</f>
        <v>6.7050617818684941</v>
      </c>
      <c r="M9" s="37">
        <f t="shared" si="1"/>
        <v>7.0580877370956614</v>
      </c>
    </row>
    <row r="10" spans="2:14" ht="18.75" customHeight="1" x14ac:dyDescent="0.55000000000000004">
      <c r="B10" s="68"/>
      <c r="C10" s="2" t="s">
        <v>24</v>
      </c>
      <c r="D10" s="9">
        <f>[1]ماهانه!$HO$12</f>
        <v>256.42993808400001</v>
      </c>
      <c r="E10" s="9">
        <f>[1]ماهانه!$HW$12</f>
        <v>344.394141670446</v>
      </c>
      <c r="F10" s="9"/>
      <c r="G10" s="9">
        <f>[2]ماهانه!$HZ$12</f>
        <v>385.63102350000003</v>
      </c>
      <c r="H10" s="9">
        <f>[1]ماهانه!$IA$12</f>
        <v>396.35207142499996</v>
      </c>
      <c r="I10" s="9">
        <f>H10</f>
        <v>396.35207142499996</v>
      </c>
      <c r="J10" s="36"/>
      <c r="K10" s="9">
        <f t="shared" si="0"/>
        <v>2.7801310765133422</v>
      </c>
      <c r="L10" s="9">
        <f t="shared" si="2"/>
        <v>15.086763526968767</v>
      </c>
      <c r="M10" s="37">
        <f t="shared" si="1"/>
        <v>54.565443639878339</v>
      </c>
    </row>
    <row r="11" spans="2:14" ht="18.75" customHeight="1" x14ac:dyDescent="0.55000000000000004">
      <c r="B11" s="68"/>
      <c r="C11" s="2" t="s">
        <v>9</v>
      </c>
      <c r="D11" s="31">
        <v>2817.8</v>
      </c>
      <c r="E11" s="9">
        <v>8849.397722751386</v>
      </c>
      <c r="F11" s="9"/>
      <c r="G11" s="9">
        <f>[2]ماهانه!$HZ$9</f>
        <v>734.46071974015001</v>
      </c>
      <c r="H11" s="9">
        <f>[1]ماهانه!$IA$9</f>
        <v>559.21167022060001</v>
      </c>
      <c r="I11" s="9">
        <f>[1]ماهانه!$HX$9+[1]ماهانه!$HY$9+[1]ماهانه!$HZ$9+[1]ماهانه!$IA$9</f>
        <v>2996.49838996075</v>
      </c>
      <c r="J11" s="36"/>
      <c r="K11" s="9">
        <f t="shared" si="0"/>
        <v>-23.860915200686648</v>
      </c>
      <c r="L11" s="25" t="s">
        <v>10</v>
      </c>
      <c r="M11" s="37">
        <f t="shared" si="1"/>
        <v>6.3417698190343401</v>
      </c>
    </row>
    <row r="12" spans="2:14" ht="18.75" customHeight="1" x14ac:dyDescent="0.55000000000000004">
      <c r="B12" s="69"/>
      <c r="C12" s="15" t="s">
        <v>11</v>
      </c>
      <c r="D12" s="32">
        <v>444.1</v>
      </c>
      <c r="E12" s="16">
        <v>1407.412</v>
      </c>
      <c r="F12" s="9"/>
      <c r="G12" s="16">
        <f>[2]ماهانه!$HZ$10</f>
        <v>149.071</v>
      </c>
      <c r="H12" s="16">
        <f>[1]ماهانه!$IA$10</f>
        <v>111.328</v>
      </c>
      <c r="I12" s="32">
        <f>[1]ماهانه!$HX$10+[1]ماهانه!$HY$10+[1]ماهانه!$HZ$10+[1]ماهانه!$IA$10</f>
        <v>637.08299999999997</v>
      </c>
      <c r="J12" s="36"/>
      <c r="K12" s="16">
        <f t="shared" si="0"/>
        <v>-25.318807816409631</v>
      </c>
      <c r="L12" s="26" t="s">
        <v>10</v>
      </c>
      <c r="M12" s="38">
        <f t="shared" si="1"/>
        <v>43.454852510695787</v>
      </c>
    </row>
    <row r="13" spans="2:14" ht="18.75" customHeight="1" x14ac:dyDescent="0.55000000000000004">
      <c r="B13" s="67" t="s">
        <v>12</v>
      </c>
      <c r="C13" s="14" t="s">
        <v>4</v>
      </c>
      <c r="D13" s="22">
        <f>[1]ماهانه!$HO$20</f>
        <v>19049.161700000001</v>
      </c>
      <c r="E13" s="20">
        <f>[1]ماهانه!$HW$20</f>
        <v>18378.5134</v>
      </c>
      <c r="F13" s="63"/>
      <c r="G13" s="22">
        <f>[1]ماهانه!$HZ$20</f>
        <v>20833.364399999999</v>
      </c>
      <c r="H13" s="22">
        <f>[1]ماهانه!$IA$20</f>
        <v>19539.499599999999</v>
      </c>
      <c r="I13" s="22">
        <f>[1]ماهانه!$IA$20</f>
        <v>19539.499599999999</v>
      </c>
      <c r="J13" s="62"/>
      <c r="K13" s="9">
        <f t="shared" si="0"/>
        <v>-6.2105417788400956</v>
      </c>
      <c r="L13" s="9">
        <f t="shared" si="2"/>
        <v>6.3170843839850335</v>
      </c>
      <c r="M13" s="37">
        <f t="shared" si="1"/>
        <v>2.5740655033654321</v>
      </c>
    </row>
    <row r="14" spans="2:14" s="7" customFormat="1" ht="18.75" customHeight="1" x14ac:dyDescent="0.55000000000000004">
      <c r="B14" s="68"/>
      <c r="C14" s="2" t="s">
        <v>28</v>
      </c>
      <c r="D14" s="22">
        <f>[1]ماهانه!$HO$37</f>
        <v>494.52980362839997</v>
      </c>
      <c r="E14" s="22">
        <f>[1]ماهانه!$HW$37</f>
        <v>554.20000000000005</v>
      </c>
      <c r="F14" s="22"/>
      <c r="G14" s="22">
        <f>[2]ماهانه!$HZ$37</f>
        <v>579.29933779759995</v>
      </c>
      <c r="H14" s="22">
        <f>[1]ماهانه!$IA$37</f>
        <v>587</v>
      </c>
      <c r="I14" s="22">
        <f>[1]ماهانه!$IA$37</f>
        <v>587</v>
      </c>
      <c r="J14" s="36"/>
      <c r="K14" s="9">
        <f t="shared" si="0"/>
        <v>1.3293062325389116</v>
      </c>
      <c r="L14" s="9">
        <f t="shared" si="2"/>
        <v>5.9184409960303128</v>
      </c>
      <c r="M14" s="37">
        <f t="shared" si="1"/>
        <v>18.698609404961971</v>
      </c>
      <c r="N14" s="13"/>
    </row>
    <row r="15" spans="2:14" ht="18.75" customHeight="1" x14ac:dyDescent="0.55000000000000004">
      <c r="B15" s="68"/>
      <c r="C15" s="2" t="s">
        <v>13</v>
      </c>
      <c r="D15" s="9">
        <f>[1]ماهانه!$HO$24</f>
        <v>14292.8717479726</v>
      </c>
      <c r="E15" s="9">
        <f>[1]ماهانه!$HW$24</f>
        <v>13554.4498624394</v>
      </c>
      <c r="F15" s="9"/>
      <c r="G15" s="9">
        <f>[1]ماهانه!$HZ$24</f>
        <v>15286.078826833</v>
      </c>
      <c r="H15" s="9">
        <f>[1]ماهانه!$IA$24</f>
        <v>14512.75098290914</v>
      </c>
      <c r="I15" s="9">
        <f>[1]ماهانه!$IA$24</f>
        <v>14512.75098290914</v>
      </c>
      <c r="J15" s="36"/>
      <c r="K15" s="9">
        <f t="shared" si="0"/>
        <v>-5.0590334688472893</v>
      </c>
      <c r="L15" s="9">
        <f t="shared" si="2"/>
        <v>7.0700111785818649</v>
      </c>
      <c r="M15" s="37">
        <f t="shared" si="1"/>
        <v>1.5383838798366725</v>
      </c>
    </row>
    <row r="16" spans="2:14" ht="18.75" customHeight="1" x14ac:dyDescent="0.55000000000000004">
      <c r="B16" s="68"/>
      <c r="C16" s="2" t="s">
        <v>24</v>
      </c>
      <c r="D16" s="9">
        <f>[1]ماهانه!$HO$25</f>
        <v>2671.6206865650297</v>
      </c>
      <c r="E16" s="9">
        <f>[1]ماهانه!$HW$25</f>
        <v>3780.9462852450001</v>
      </c>
      <c r="F16" s="9"/>
      <c r="G16" s="9">
        <f>[1]ماهانه!$HZ$25</f>
        <v>3699.7562262450001</v>
      </c>
      <c r="H16" s="9">
        <f>[1]ماهانه!$IA$25</f>
        <v>3707.2551568849999</v>
      </c>
      <c r="I16" s="9">
        <f>[1]ماهانه!$IA$25</f>
        <v>3707.2551568849999</v>
      </c>
      <c r="J16" s="36"/>
      <c r="K16" s="9">
        <f t="shared" si="0"/>
        <v>0.20268715508346702</v>
      </c>
      <c r="L16" s="9">
        <f t="shared" si="2"/>
        <v>-1.9490128343684034</v>
      </c>
      <c r="M16" s="37">
        <f t="shared" si="1"/>
        <v>38.764278010270658</v>
      </c>
    </row>
    <row r="17" spans="2:13" ht="18.75" customHeight="1" x14ac:dyDescent="0.55000000000000004">
      <c r="B17" s="68"/>
      <c r="C17" s="2" t="s">
        <v>54</v>
      </c>
      <c r="D17" s="22">
        <f>D18+D19+D20</f>
        <v>3555.4939999999997</v>
      </c>
      <c r="E17" s="9">
        <f>E18+E19+E20</f>
        <v>5108.0745539999998</v>
      </c>
      <c r="F17" s="8"/>
      <c r="G17" s="22">
        <f>G18+G19+G20</f>
        <v>5040.7065540000003</v>
      </c>
      <c r="H17" s="22">
        <f t="shared" ref="H17:I17" si="3">H18+H19+H20</f>
        <v>5068.5935539999991</v>
      </c>
      <c r="I17" s="22">
        <f t="shared" si="3"/>
        <v>5068.5935539999991</v>
      </c>
      <c r="J17" s="36"/>
      <c r="K17" s="9">
        <f t="shared" si="0"/>
        <v>0.553235934312994</v>
      </c>
      <c r="L17" s="9">
        <f t="shared" si="2"/>
        <v>-0.7729135427180438</v>
      </c>
      <c r="M17" s="37">
        <f t="shared" si="1"/>
        <v>42.556661718455985</v>
      </c>
    </row>
    <row r="18" spans="2:13" ht="18.75" customHeight="1" x14ac:dyDescent="0.45">
      <c r="B18" s="68"/>
      <c r="C18" s="4" t="s">
        <v>35</v>
      </c>
      <c r="D18" s="22">
        <f>'[3]تامین مالی - مانده'!$AO$3/1000</f>
        <v>2943.944</v>
      </c>
      <c r="E18" s="22">
        <f>'[3]تامین مالی - مانده'!$AW$3/1000</f>
        <v>4343.25</v>
      </c>
      <c r="F18" s="9"/>
      <c r="G18" s="22">
        <f>'[3]تامین مالی - مانده'!$AZ$3/1000</f>
        <v>4216.7520000000004</v>
      </c>
      <c r="H18" s="22">
        <f>'[3]تامین مالی - مانده'!$BA$3/1000</f>
        <v>4215.9489999999996</v>
      </c>
      <c r="I18" s="22">
        <f>'[3]تامین مالی - مانده'!$BA$3/1000</f>
        <v>4215.9489999999996</v>
      </c>
      <c r="J18" s="36"/>
      <c r="K18" s="9">
        <f t="shared" si="0"/>
        <v>-1.9043092882881751E-2</v>
      </c>
      <c r="L18" s="25">
        <f t="shared" si="2"/>
        <v>-2.9310078857998008</v>
      </c>
      <c r="M18" s="37">
        <f t="shared" si="1"/>
        <v>43.207513458136418</v>
      </c>
    </row>
    <row r="19" spans="2:13" ht="18.75" customHeight="1" x14ac:dyDescent="0.45">
      <c r="B19" s="68"/>
      <c r="C19" s="4" t="s">
        <v>34</v>
      </c>
      <c r="D19" s="9">
        <f>'[3]تامین مالی - مانده'!$AO$10/1000</f>
        <v>66.099999999999994</v>
      </c>
      <c r="E19" s="9">
        <f>'[3]تامین مالی - مانده'!$AW$10/1000</f>
        <v>91.665000000000006</v>
      </c>
      <c r="F19" s="9"/>
      <c r="G19" s="9">
        <f>'[3]تامین مالی - مانده'!$AZ$10/1000</f>
        <v>109.86499999999999</v>
      </c>
      <c r="H19" s="9">
        <f>'[3]تامین مالی - مانده'!$BA$10/1000</f>
        <v>112.16500000000001</v>
      </c>
      <c r="I19" s="9">
        <f>'[3]تامین مالی - مانده'!$BA$10/1000</f>
        <v>112.16500000000001</v>
      </c>
      <c r="J19" s="36"/>
      <c r="K19" s="9">
        <f t="shared" si="0"/>
        <v>2.0934783598052178</v>
      </c>
      <c r="L19" s="25">
        <f t="shared" si="2"/>
        <v>22.364042982599685</v>
      </c>
      <c r="M19" s="37">
        <f t="shared" si="1"/>
        <v>69.689863842662646</v>
      </c>
    </row>
    <row r="20" spans="2:13" ht="18.75" customHeight="1" x14ac:dyDescent="0.45">
      <c r="B20" s="69"/>
      <c r="C20" s="17" t="s">
        <v>25</v>
      </c>
      <c r="D20" s="9">
        <f>'[3]تامین مالی - مانده'!$AO$12/1000</f>
        <v>545.45000000000005</v>
      </c>
      <c r="E20" s="9">
        <f>'[3]تامین مالی - مانده'!$AW$12/1000</f>
        <v>673.15955399999996</v>
      </c>
      <c r="F20" s="8"/>
      <c r="G20" s="16">
        <f>'[3]تامین مالی - مانده'!$AZ$12/1000</f>
        <v>714.08955400000002</v>
      </c>
      <c r="H20" s="26">
        <f>'[3]تامین مالی - مانده'!$BA$12/1000</f>
        <v>740.47955400000001</v>
      </c>
      <c r="I20" s="16">
        <f>'[3]تامین مالی - مانده'!$BA$12/1000</f>
        <v>740.47955400000001</v>
      </c>
      <c r="J20" s="36"/>
      <c r="K20" s="16">
        <f t="shared" si="0"/>
        <v>3.6956149060261936</v>
      </c>
      <c r="L20" s="26">
        <f t="shared" si="2"/>
        <v>10.000600838237531</v>
      </c>
      <c r="M20" s="38">
        <f t="shared" si="1"/>
        <v>35.755716197634968</v>
      </c>
    </row>
    <row r="21" spans="2:13" ht="18.75" customHeight="1" x14ac:dyDescent="0.4">
      <c r="B21" s="70" t="s">
        <v>53</v>
      </c>
      <c r="C21" s="71"/>
      <c r="D21" s="59">
        <f>[1]ماهانه!$HO$16+[1]ماهانه!$HO$35+[1]ماهانه!$HO$41+[1]ماهانه!$HO$47</f>
        <v>819.15091603923702</v>
      </c>
      <c r="E21" s="60">
        <f>[1]ماهانه!$HW$16+[1]ماهانه!$HW$35+[1]ماهانه!$HW$41+[1]ماهانه!$HW$47</f>
        <v>1024.8504585851331</v>
      </c>
      <c r="F21" s="61"/>
      <c r="G21" s="9">
        <f>[1]ماهانه!$HZ$16+[1]ماهانه!$HZ$35+[1]ماهانه!$HZ$41+[1]ماهانه!$HZ$47</f>
        <v>1238.279054126891</v>
      </c>
      <c r="H21" s="25">
        <f>[1]ماهانه!$IA$16+[1]ماهانه!$IA$35+[1]ماهانه!$IA$41+[1]ماهانه!$IA$47</f>
        <v>1341.313101491713</v>
      </c>
      <c r="I21" s="9">
        <f>[1]ماهانه!$IA$16+[1]ماهانه!$IA$35+[1]ماهانه!$IA$41+[1]ماهانه!$IA$47</f>
        <v>1341.313101491713</v>
      </c>
      <c r="J21" s="62"/>
      <c r="K21" s="9">
        <f t="shared" si="0"/>
        <v>8.3207453942981715</v>
      </c>
      <c r="L21" s="25">
        <f t="shared" si="2"/>
        <v>30.878909235545962</v>
      </c>
      <c r="M21" s="37">
        <f t="shared" si="1"/>
        <v>63.744320518768092</v>
      </c>
    </row>
    <row r="22" spans="2:13" ht="18.75" customHeight="1" x14ac:dyDescent="0.4">
      <c r="B22" s="70" t="s">
        <v>52</v>
      </c>
      <c r="C22" s="71"/>
      <c r="D22" s="9">
        <f t="shared" ref="D22:E22" si="4">D21+D16+D15+D10+D9</f>
        <v>71467.873288660863</v>
      </c>
      <c r="E22" s="9">
        <f t="shared" si="4"/>
        <v>72309.202747939969</v>
      </c>
      <c r="F22" s="9"/>
      <c r="G22" s="9">
        <f>G21+G16+G15+G10+G9</f>
        <v>81616.564130704894</v>
      </c>
      <c r="H22" s="9">
        <f>H21+H16+H15+H10+H9</f>
        <v>77156.452312710855</v>
      </c>
      <c r="I22" s="9">
        <f>I21+I16+I15+I10+I9</f>
        <v>77156.452312710855</v>
      </c>
      <c r="J22" s="36"/>
      <c r="K22" s="9">
        <f t="shared" si="0"/>
        <v>-5.4647140142427304</v>
      </c>
      <c r="L22" s="25">
        <f t="shared" si="2"/>
        <v>6.7035029851839596</v>
      </c>
      <c r="M22" s="37">
        <f t="shared" si="1"/>
        <v>7.959631037394459</v>
      </c>
    </row>
    <row r="23" spans="2:13" ht="18.75" customHeight="1" thickBot="1" x14ac:dyDescent="0.45">
      <c r="B23" s="72" t="s">
        <v>51</v>
      </c>
      <c r="C23" s="73"/>
      <c r="D23" s="9">
        <v>997.4</v>
      </c>
      <c r="E23" s="27">
        <f>'[3]ارزش جذب و تجهیز منابع مالی'!$BE$11/1000</f>
        <v>7180.7749999999996</v>
      </c>
      <c r="F23" s="39"/>
      <c r="G23" s="3">
        <f>('[3]ارزش جذب و تجهیز منابع مالی'!$BH$11-'[3]ارزش جذب و تجهیز منابع مالی'!$BG$11)/1000</f>
        <v>270.09699999999998</v>
      </c>
      <c r="H23" s="27">
        <f>('[3]ارزش جذب و تجهیز منابع مالی'!$BI$11-'[3]ارزش جذب و تجهیز منابع مالی'!$BH$11)/1000</f>
        <v>486.95400000000001</v>
      </c>
      <c r="I23" s="3">
        <f>'[3]ارزش جذب و تجهیز منابع مالی'!$BI$11/1000</f>
        <v>1121.904</v>
      </c>
      <c r="J23" s="40"/>
      <c r="K23" s="3">
        <f t="shared" si="0"/>
        <v>80.28856299773787</v>
      </c>
      <c r="L23" s="27" t="s">
        <v>10</v>
      </c>
      <c r="M23" s="41">
        <f t="shared" si="1"/>
        <v>12.482855424102681</v>
      </c>
    </row>
    <row r="24" spans="2:13" x14ac:dyDescent="0.4">
      <c r="B24" s="77" t="s">
        <v>30</v>
      </c>
      <c r="C24" s="78"/>
      <c r="D24" s="78"/>
      <c r="E24" s="78"/>
      <c r="F24" s="78"/>
      <c r="G24" s="78"/>
      <c r="H24" s="13"/>
      <c r="I24" s="13"/>
      <c r="J24" s="13"/>
    </row>
    <row r="25" spans="2:13" x14ac:dyDescent="0.4">
      <c r="B25" s="64" t="s">
        <v>31</v>
      </c>
      <c r="C25" s="64"/>
      <c r="D25" s="18"/>
      <c r="E25" s="18"/>
      <c r="F25" s="18"/>
      <c r="G25" s="13"/>
      <c r="H25" s="13"/>
      <c r="I25" s="13"/>
      <c r="J25" s="13"/>
    </row>
    <row r="26" spans="2:13" x14ac:dyDescent="0.4">
      <c r="B26" s="64" t="s">
        <v>50</v>
      </c>
      <c r="C26" s="64"/>
      <c r="D26" s="64"/>
      <c r="E26" s="64"/>
      <c r="F26" s="75"/>
      <c r="G26" s="75"/>
      <c r="H26" s="75"/>
      <c r="I26" s="13"/>
      <c r="J26" s="13"/>
      <c r="M26" s="24"/>
    </row>
    <row r="27" spans="2:13" x14ac:dyDescent="0.4">
      <c r="B27" s="74" t="s">
        <v>49</v>
      </c>
      <c r="C27" s="74"/>
      <c r="D27" s="74"/>
      <c r="E27" s="74"/>
      <c r="F27" s="74"/>
      <c r="G27" s="75"/>
      <c r="H27" s="13"/>
      <c r="I27" s="13"/>
      <c r="J27" s="13"/>
    </row>
    <row r="28" spans="2:13" x14ac:dyDescent="0.4">
      <c r="B28" s="65" t="s">
        <v>48</v>
      </c>
      <c r="C28" s="65"/>
      <c r="D28" s="65"/>
      <c r="E28" s="65"/>
      <c r="F28" s="65"/>
      <c r="G28" s="13"/>
      <c r="H28" s="13"/>
      <c r="I28" s="13"/>
      <c r="J28" s="13"/>
    </row>
  </sheetData>
  <mergeCells count="16">
    <mergeCell ref="K4:M4"/>
    <mergeCell ref="B3:C3"/>
    <mergeCell ref="B4:C6"/>
    <mergeCell ref="B7:B12"/>
    <mergeCell ref="D3:L3"/>
    <mergeCell ref="B25:C25"/>
    <mergeCell ref="B28:F28"/>
    <mergeCell ref="D4:E4"/>
    <mergeCell ref="B13:B20"/>
    <mergeCell ref="B21:C21"/>
    <mergeCell ref="B22:C22"/>
    <mergeCell ref="B23:C23"/>
    <mergeCell ref="B27:G27"/>
    <mergeCell ref="B26:H26"/>
    <mergeCell ref="G4:I4"/>
    <mergeCell ref="B24:G24"/>
  </mergeCells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0"/>
  <sheetViews>
    <sheetView rightToLeft="1" tabSelected="1" workbookViewId="0">
      <selection activeCell="H26" sqref="H26"/>
    </sheetView>
  </sheetViews>
  <sheetFormatPr defaultRowHeight="15.75" x14ac:dyDescent="0.4"/>
  <cols>
    <col min="2" max="2" width="38" customWidth="1"/>
    <col min="5" max="5" width="1.85546875" customWidth="1"/>
    <col min="8" max="8" width="11.42578125" customWidth="1"/>
    <col min="9" max="9" width="1.5703125" style="7" customWidth="1"/>
    <col min="10" max="10" width="10.140625" customWidth="1"/>
    <col min="11" max="11" width="12.28515625" style="13" bestFit="1" customWidth="1"/>
    <col min="12" max="12" width="23.5703125" customWidth="1"/>
  </cols>
  <sheetData>
    <row r="3" spans="2:11" ht="16.5" thickBot="1" x14ac:dyDescent="0.45"/>
    <row r="4" spans="2:11" ht="21.75" thickBot="1" x14ac:dyDescent="0.6">
      <c r="B4" s="42" t="s">
        <v>14</v>
      </c>
      <c r="C4" s="92" t="s">
        <v>47</v>
      </c>
      <c r="D4" s="92"/>
      <c r="E4" s="92"/>
      <c r="F4" s="92"/>
      <c r="G4" s="92"/>
      <c r="H4" s="92"/>
      <c r="I4" s="92"/>
      <c r="J4" s="92"/>
      <c r="K4" s="43">
        <v>2</v>
      </c>
    </row>
    <row r="5" spans="2:11" x14ac:dyDescent="0.2">
      <c r="B5" s="90" t="s">
        <v>0</v>
      </c>
      <c r="C5" s="66">
        <v>1400</v>
      </c>
      <c r="D5" s="66"/>
      <c r="E5" s="33"/>
      <c r="F5" s="66">
        <v>1401</v>
      </c>
      <c r="G5" s="66"/>
      <c r="H5" s="66"/>
      <c r="I5" s="57"/>
      <c r="J5" s="93" t="s">
        <v>2</v>
      </c>
      <c r="K5" s="94"/>
    </row>
    <row r="6" spans="2:11" x14ac:dyDescent="0.4">
      <c r="B6" s="90"/>
      <c r="C6" s="11" t="s">
        <v>39</v>
      </c>
      <c r="D6" s="11" t="s">
        <v>3</v>
      </c>
      <c r="E6" s="1"/>
      <c r="F6" s="11" t="s">
        <v>37</v>
      </c>
      <c r="G6" s="5" t="s">
        <v>40</v>
      </c>
      <c r="H6" s="11" t="s">
        <v>56</v>
      </c>
      <c r="I6" s="1"/>
      <c r="J6" s="1" t="s">
        <v>46</v>
      </c>
      <c r="K6" s="44" t="s">
        <v>43</v>
      </c>
    </row>
    <row r="7" spans="2:11" ht="15.75" customHeight="1" thickBot="1" x14ac:dyDescent="0.45">
      <c r="B7" s="91"/>
      <c r="C7" s="12" t="s">
        <v>26</v>
      </c>
      <c r="D7" s="12" t="s">
        <v>1</v>
      </c>
      <c r="E7" s="12"/>
      <c r="F7" s="12" t="s">
        <v>5</v>
      </c>
      <c r="G7" s="12" t="s">
        <v>5</v>
      </c>
      <c r="H7" s="12" t="s">
        <v>26</v>
      </c>
      <c r="I7" s="12"/>
      <c r="J7" s="12" t="s">
        <v>27</v>
      </c>
      <c r="K7" s="45" t="s">
        <v>45</v>
      </c>
    </row>
    <row r="8" spans="2:11" ht="21" x14ac:dyDescent="0.5">
      <c r="B8" s="46" t="s">
        <v>15</v>
      </c>
      <c r="C8" s="28">
        <f>C9+C10+C11+C12+C13</f>
        <v>252.45</v>
      </c>
      <c r="D8" s="28">
        <f>D9+D10+D11+D12+D13</f>
        <v>2184.9998999999998</v>
      </c>
      <c r="E8" s="47"/>
      <c r="F8" s="28">
        <f>'[3]تامین مالی - انتشار'!$AZ$2/1000</f>
        <v>135.50200000000001</v>
      </c>
      <c r="G8" s="28">
        <f>'[3]تامین مالی - انتشار'!$BA$2/1000</f>
        <v>99.197000000000003</v>
      </c>
      <c r="H8" s="28">
        <f>SUM('[3]تامین مالی - انتشار'!$AX$2:$BA$2)/1000</f>
        <v>242.69900000000001</v>
      </c>
      <c r="I8" s="28"/>
      <c r="J8" s="30">
        <f>G8/F8*100-100</f>
        <v>-26.792962465498675</v>
      </c>
      <c r="K8" s="48">
        <f>+H8/C8*100-100</f>
        <v>-3.8625470390176133</v>
      </c>
    </row>
    <row r="9" spans="2:11" ht="19.5" x14ac:dyDescent="0.5">
      <c r="B9" s="49" t="s">
        <v>16</v>
      </c>
      <c r="C9" s="50">
        <f>('[3]تامین مالی - انتشار'!$AL$3+'[3]تامین مالی - انتشار'!$AM$3+'[3]تامین مالی - انتشار'!$AN$3+'[3]تامین مالی - انتشار'!$AO$3)/1000</f>
        <v>200</v>
      </c>
      <c r="D9" s="50">
        <f>SUM('[3]تامین مالی - انتشار'!$AL$3:$AW$3)/1000</f>
        <v>1165</v>
      </c>
      <c r="E9" s="47"/>
      <c r="F9" s="51">
        <f>'[3]تامین مالی - انتشار'!$AZ$3/1000</f>
        <v>0</v>
      </c>
      <c r="G9" s="51">
        <f>'[3]تامین مالی - انتشار'!$BA$3/1000</f>
        <v>0</v>
      </c>
      <c r="H9" s="28">
        <f>SUM('[3]تامین مالی - انتشار'!$AX$3:$BA$3)/1000</f>
        <v>0</v>
      </c>
      <c r="I9" s="28"/>
      <c r="J9" s="30" t="s">
        <v>55</v>
      </c>
      <c r="K9" s="52">
        <f t="shared" ref="K9:K17" si="0">+H9/C9*100-100</f>
        <v>-100</v>
      </c>
    </row>
    <row r="10" spans="2:11" ht="19.5" x14ac:dyDescent="0.5">
      <c r="B10" s="49" t="s">
        <v>17</v>
      </c>
      <c r="C10" s="29">
        <f>('[3]تامین مالی - انتشار'!$AL$4+'[3]تامین مالی - انتشار'!$AM$4+'[3]تامین مالی - انتشار'!$AN$4+'[3]تامین مالی - انتشار'!$AO$4)/1000</f>
        <v>0</v>
      </c>
      <c r="D10" s="29">
        <f>SUM('[3]تامین مالی - انتشار'!$AL$4:$AW$4)/1000</f>
        <v>153</v>
      </c>
      <c r="E10" s="47"/>
      <c r="F10" s="51">
        <f>'[3]تامین مالی - انتشار'!$AZ$4/1000</f>
        <v>0</v>
      </c>
      <c r="G10" s="51">
        <f>'[3]تامین مالی - انتشار'!$BA$4/1000</f>
        <v>0</v>
      </c>
      <c r="H10" s="28">
        <f>SUM('[3]تامین مالی - انتشار'!$AX$4:$BA$4)/1000</f>
        <v>0</v>
      </c>
      <c r="I10" s="28"/>
      <c r="J10" s="30" t="s">
        <v>55</v>
      </c>
      <c r="K10" s="48" t="s">
        <v>55</v>
      </c>
    </row>
    <row r="11" spans="2:11" ht="18.75" x14ac:dyDescent="0.45">
      <c r="B11" s="49" t="s">
        <v>18</v>
      </c>
      <c r="C11" s="50">
        <f>('[3]تامین مالی - انتشار'!$AL$6+'[3]تامین مالی - انتشار'!$AM$6+'[3]تامین مالی - انتشار'!$AN$6+'[3]تامین مالی - انتشار'!$AO$6)/1000</f>
        <v>52.45</v>
      </c>
      <c r="D11" s="29">
        <f>SUM('[3]تامین مالی - انتشار'!$AL$6:$AW$6)/1000</f>
        <v>839.99990000000003</v>
      </c>
      <c r="E11" s="47"/>
      <c r="F11" s="50">
        <f>'[3]تامین مالی - انتشار'!$AZ$6/1000</f>
        <v>135.50200000000001</v>
      </c>
      <c r="G11" s="50">
        <f>'[3]تامین مالی - انتشار'!$BA$6/1000</f>
        <v>99.197000000000003</v>
      </c>
      <c r="H11" s="29">
        <f>SUM('[3]تامین مالی - انتشار'!$AX$6:$BA$6)/1000</f>
        <v>234.69900000000001</v>
      </c>
      <c r="I11" s="29"/>
      <c r="J11" s="29">
        <f t="shared" ref="J11:J17" si="1">G11/F11*100-100</f>
        <v>-26.792962465498675</v>
      </c>
      <c r="K11" s="52">
        <f t="shared" si="0"/>
        <v>347.47187797902762</v>
      </c>
    </row>
    <row r="12" spans="2:11" ht="19.5" x14ac:dyDescent="0.5">
      <c r="B12" s="49" t="s">
        <v>19</v>
      </c>
      <c r="C12" s="29">
        <f>SUM('[3]تامین مالی - انتشار'!$AL$7:$AO$7)/1000</f>
        <v>0</v>
      </c>
      <c r="D12" s="50">
        <f>SUM('[3]تامین مالی - انتشار'!$AL$7:$AW$7)/1000</f>
        <v>0</v>
      </c>
      <c r="E12" s="47"/>
      <c r="F12" s="51">
        <f>'[3]تامین مالی - انتشار'!$AZ$7/1000</f>
        <v>0</v>
      </c>
      <c r="G12" s="51">
        <f>'[3]تامین مالی - انتشار'!$BA$7/1000</f>
        <v>0</v>
      </c>
      <c r="H12" s="28">
        <f>SUM('[3]تامین مالی - انتشار'!$AX$7:$BA$7)/1000</f>
        <v>0</v>
      </c>
      <c r="I12" s="28"/>
      <c r="J12" s="30" t="s">
        <v>55</v>
      </c>
      <c r="K12" s="48" t="s">
        <v>55</v>
      </c>
    </row>
    <row r="13" spans="2:11" s="7" customFormat="1" ht="19.5" x14ac:dyDescent="0.5">
      <c r="B13" s="49" t="s">
        <v>33</v>
      </c>
      <c r="C13" s="29">
        <f>SUM('[3]تامین مالی - انتشار'!$AL$8:$AO$8)/1000</f>
        <v>0</v>
      </c>
      <c r="D13" s="29">
        <f>SUM('[3]تامین مالی - انتشار'!$AL$8:$AW$8)/1000</f>
        <v>27</v>
      </c>
      <c r="E13" s="47"/>
      <c r="F13" s="51">
        <f>'[3]تامین مالی - انتشار'!$AZ$8*1000</f>
        <v>0</v>
      </c>
      <c r="G13" s="51">
        <f>'[3]تامین مالی - انتشار'!$BA$8*1000</f>
        <v>0</v>
      </c>
      <c r="H13" s="29">
        <f>SUM('[3]تامین مالی - انتشار'!$AX$8:$BA$8)/1000</f>
        <v>8</v>
      </c>
      <c r="I13" s="29"/>
      <c r="J13" s="30" t="s">
        <v>55</v>
      </c>
      <c r="K13" s="48" t="s">
        <v>55</v>
      </c>
    </row>
    <row r="14" spans="2:11" ht="21" x14ac:dyDescent="0.5">
      <c r="B14" s="46" t="s">
        <v>20</v>
      </c>
      <c r="C14" s="28">
        <f>C15</f>
        <v>67.181795999999991</v>
      </c>
      <c r="D14" s="28">
        <v>114.659603</v>
      </c>
      <c r="E14" s="47"/>
      <c r="F14" s="51">
        <f>'[3]تامین مالی - انتشار'!$AZ$9/1000</f>
        <v>0</v>
      </c>
      <c r="G14" s="29">
        <f>'[3]تامین مالی - انتشار'!$BA$9/1000+'[4]کل تا پایان تیر'!$G$22/1000000</f>
        <v>82.287190999999993</v>
      </c>
      <c r="H14" s="28">
        <f>SUM('[3]تامین مالی - انتشار'!$AX$9:$BA$9)/1000+'[4]کل تا پایان تیر'!$G$22/1000000</f>
        <v>100.487191</v>
      </c>
      <c r="I14" s="28"/>
      <c r="J14" s="30" t="s">
        <v>55</v>
      </c>
      <c r="K14" s="48">
        <f t="shared" si="0"/>
        <v>49.575029223690308</v>
      </c>
    </row>
    <row r="15" spans="2:11" ht="19.5" x14ac:dyDescent="0.5">
      <c r="B15" s="49" t="s">
        <v>38</v>
      </c>
      <c r="C15" s="29">
        <f>'[5]کل تا پایان تیرماه '!$G$22+'[3]تامین مالی - انتشار'!$AO$30/1000</f>
        <v>67.181795999999991</v>
      </c>
      <c r="D15" s="29">
        <f>'[6]کل تا پایان اسفند'!$G$45+'[3]تامین مالی - انتشار'!$AU$30</f>
        <v>114.659603</v>
      </c>
      <c r="E15" s="47"/>
      <c r="F15" s="51">
        <f>'[3]تامین مالی - انتشار'!$AZ$10/1000</f>
        <v>0</v>
      </c>
      <c r="G15" s="29">
        <f>'[3]تامین مالی - انتشار'!$BA$10/1000+'[4]کل تا پایان تیر'!$G$22/1000000</f>
        <v>82.287190999999993</v>
      </c>
      <c r="H15" s="29">
        <f>SUM('[3]تامین مالی - انتشار'!$AX$10:$BA$10)/1000+'[4]کل تا پایان تیر'!$G$22/1000000</f>
        <v>100.487191</v>
      </c>
      <c r="I15" s="29"/>
      <c r="J15" s="30" t="s">
        <v>55</v>
      </c>
      <c r="K15" s="52">
        <f t="shared" si="0"/>
        <v>49.575029223690308</v>
      </c>
    </row>
    <row r="16" spans="2:11" ht="21" x14ac:dyDescent="0.5">
      <c r="B16" s="46" t="s">
        <v>21</v>
      </c>
      <c r="C16" s="53">
        <f>SUM('[3]تامین مالی - انتشار'!$AL$11:$AO$11)/1000</f>
        <v>82.7</v>
      </c>
      <c r="D16" s="53">
        <f>SUM('[3]تامین مالی - انتشار'!$AL$11:$AW$11)/1000</f>
        <v>321.05</v>
      </c>
      <c r="E16" s="47"/>
      <c r="F16" s="54">
        <f>'[3]تامین مالی - انتشار'!$AZ$11/1000</f>
        <v>11.5</v>
      </c>
      <c r="G16" s="54">
        <f>'[3]تامین مالی - انتشار'!$BA$11/1000</f>
        <v>42.29</v>
      </c>
      <c r="H16" s="53">
        <f>SUM('[3]تامین مالی - انتشار'!$AX$11:$BA$11)/1000</f>
        <v>113.64</v>
      </c>
      <c r="I16" s="53"/>
      <c r="J16" s="53">
        <f t="shared" si="1"/>
        <v>267.73913043478262</v>
      </c>
      <c r="K16" s="48">
        <f t="shared" si="0"/>
        <v>37.412333736396619</v>
      </c>
    </row>
    <row r="17" spans="1:11" ht="21.75" thickBot="1" x14ac:dyDescent="0.55000000000000004">
      <c r="B17" s="55" t="s">
        <v>22</v>
      </c>
      <c r="C17" s="6">
        <f>C8+C14+C16</f>
        <v>402.331796</v>
      </c>
      <c r="D17" s="6">
        <v>2620.709503</v>
      </c>
      <c r="E17" s="6"/>
      <c r="F17" s="6">
        <f>+F8+F14+F16</f>
        <v>147.00200000000001</v>
      </c>
      <c r="G17" s="6">
        <f t="shared" ref="G17:H17" si="2">+G8+G14+G16</f>
        <v>223.774191</v>
      </c>
      <c r="H17" s="6">
        <f t="shared" si="2"/>
        <v>456.82619099999999</v>
      </c>
      <c r="I17" s="6"/>
      <c r="J17" s="6">
        <f t="shared" si="1"/>
        <v>52.225269724221448</v>
      </c>
      <c r="K17" s="56">
        <f t="shared" si="0"/>
        <v>13.544640404210057</v>
      </c>
    </row>
    <row r="18" spans="1:11" x14ac:dyDescent="0.4">
      <c r="B18" s="13" t="s">
        <v>29</v>
      </c>
    </row>
    <row r="19" spans="1:11" ht="18" x14ac:dyDescent="0.4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spans="1:11" x14ac:dyDescent="0.4">
      <c r="D20" s="10"/>
    </row>
  </sheetData>
  <mergeCells count="5">
    <mergeCell ref="B5:B7"/>
    <mergeCell ref="C5:D5"/>
    <mergeCell ref="F5:H5"/>
    <mergeCell ref="C4:J4"/>
    <mergeCell ref="J5:K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شاخص فعالیت</vt:lpstr>
      <vt:lpstr>اوراق مالی اسلامی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h.bazmohammadi</dc:creator>
  <cp:lastModifiedBy>n.kilani</cp:lastModifiedBy>
  <cp:lastPrinted>2022-09-13T10:04:10Z</cp:lastPrinted>
  <dcterms:created xsi:type="dcterms:W3CDTF">2003-09-29T07:20:23Z</dcterms:created>
  <dcterms:modified xsi:type="dcterms:W3CDTF">2023-07-19T09:09:22Z</dcterms:modified>
</cp:coreProperties>
</file>