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مهر 1401\"/>
    </mc:Choice>
  </mc:AlternateContent>
  <bookViews>
    <workbookView xWindow="-120" yWindow="-120" windowWidth="19440" windowHeight="15000" tabRatio="694" activeTab="1"/>
  </bookViews>
  <sheets>
    <sheet name="شاخص فعالیت " sheetId="4" r:id="rId1"/>
    <sheet name="اوراق مالی اسلامی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'!$A$1:$N$29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5" l="1"/>
  <c r="H16" i="5"/>
  <c r="G16" i="5"/>
  <c r="F16" i="5"/>
  <c r="G15" i="5"/>
  <c r="F15" i="5"/>
  <c r="H15" i="5"/>
  <c r="H13" i="5"/>
  <c r="H12" i="5"/>
  <c r="H11" i="5"/>
  <c r="H10" i="5"/>
  <c r="H9" i="5" s="1"/>
  <c r="G13" i="5"/>
  <c r="G12" i="5"/>
  <c r="J12" i="5" s="1"/>
  <c r="G11" i="5"/>
  <c r="G10" i="5"/>
  <c r="G9" i="5" s="1"/>
  <c r="F13" i="5"/>
  <c r="F12" i="5"/>
  <c r="F11" i="5"/>
  <c r="F10" i="5"/>
  <c r="F9" i="5" s="1"/>
  <c r="C16" i="5"/>
  <c r="D15" i="5"/>
  <c r="C15" i="5" l="1"/>
  <c r="D13" i="5" l="1"/>
  <c r="D12" i="5"/>
  <c r="D11" i="5"/>
  <c r="D10" i="5"/>
  <c r="C13" i="5"/>
  <c r="C12" i="5"/>
  <c r="C11" i="5"/>
  <c r="C10" i="5"/>
  <c r="C9" i="5" l="1"/>
  <c r="D9" i="5"/>
  <c r="I23" i="4"/>
  <c r="H23" i="4"/>
  <c r="G23" i="4"/>
  <c r="G21" i="4"/>
  <c r="E21" i="4"/>
  <c r="H20" i="4"/>
  <c r="H19" i="4"/>
  <c r="H18" i="4"/>
  <c r="G20" i="4"/>
  <c r="G19" i="4"/>
  <c r="G18" i="4"/>
  <c r="G16" i="4"/>
  <c r="G15" i="4"/>
  <c r="H13" i="4"/>
  <c r="I13" i="4" s="1"/>
  <c r="G13" i="4"/>
  <c r="I12" i="4" l="1"/>
  <c r="H12" i="4"/>
  <c r="H11" i="4"/>
  <c r="H9" i="4"/>
  <c r="I9" i="4" s="1"/>
  <c r="H8" i="4"/>
  <c r="H7" i="4"/>
  <c r="G12" i="4" l="1"/>
  <c r="G11" i="4"/>
  <c r="G10" i="4"/>
  <c r="G9" i="4"/>
  <c r="G8" i="4"/>
  <c r="G7" i="4"/>
  <c r="E23" i="4"/>
  <c r="D23" i="4"/>
  <c r="D21" i="4"/>
  <c r="E18" i="4" l="1"/>
  <c r="E19" i="4"/>
  <c r="E20" i="4"/>
  <c r="D20" i="4" l="1"/>
  <c r="D19" i="4"/>
  <c r="D18" i="4"/>
  <c r="E16" i="4"/>
  <c r="E15" i="4"/>
  <c r="E14" i="4" l="1"/>
  <c r="E13" i="4"/>
  <c r="D15" i="4"/>
  <c r="D16" i="4"/>
  <c r="D14" i="4"/>
  <c r="E12" i="4" l="1"/>
  <c r="E10" i="4"/>
  <c r="E9" i="4"/>
  <c r="D12" i="4"/>
  <c r="D11" i="4"/>
  <c r="D10" i="4"/>
  <c r="D22" i="4" s="1"/>
  <c r="E22" i="4" l="1"/>
  <c r="F14" i="5"/>
  <c r="F17" i="5" l="1"/>
  <c r="J16" i="5"/>
  <c r="H14" i="5"/>
  <c r="G14" i="5"/>
  <c r="H17" i="5"/>
  <c r="K15" i="5"/>
  <c r="G17" i="5" l="1"/>
  <c r="J9" i="5"/>
  <c r="K16" i="5"/>
  <c r="K12" i="5"/>
  <c r="K10" i="5"/>
  <c r="L7" i="4" l="1"/>
  <c r="K7" i="4"/>
  <c r="L14" i="4"/>
  <c r="L8" i="4"/>
  <c r="K14" i="4"/>
  <c r="K18" i="4"/>
  <c r="K19" i="4"/>
  <c r="K20" i="4"/>
  <c r="K8" i="4"/>
  <c r="K9" i="4"/>
  <c r="K11" i="4"/>
  <c r="K12" i="4"/>
  <c r="M23" i="4"/>
  <c r="I19" i="4"/>
  <c r="I20" i="4"/>
  <c r="I18" i="4"/>
  <c r="K23" i="4" l="1"/>
  <c r="I14" i="4"/>
  <c r="M13" i="4"/>
  <c r="M12" i="4"/>
  <c r="I7" i="4"/>
  <c r="M7" i="4" s="1"/>
  <c r="I8" i="4"/>
  <c r="L20" i="4" l="1"/>
  <c r="L19" i="4"/>
  <c r="L18" i="4"/>
  <c r="M20" i="4"/>
  <c r="M19" i="4"/>
  <c r="M18" i="4"/>
  <c r="M14" i="4" l="1"/>
  <c r="M9" i="4" l="1"/>
  <c r="M8" i="4"/>
  <c r="H17" i="4" l="1"/>
  <c r="G17" i="4"/>
  <c r="I17" i="4"/>
  <c r="E17" i="4"/>
  <c r="L17" i="4" l="1"/>
  <c r="K17" i="4"/>
  <c r="D17" i="4"/>
  <c r="M17" i="4" s="1"/>
  <c r="L9" i="4" l="1"/>
  <c r="C14" i="5" l="1"/>
  <c r="K9" i="5" l="1"/>
  <c r="C17" i="5"/>
  <c r="K17" i="5" s="1"/>
  <c r="K14" i="5"/>
  <c r="J17" i="5" l="1"/>
  <c r="K13" i="4" l="1"/>
  <c r="L13" i="4"/>
  <c r="D17" i="5" l="1"/>
  <c r="G22" i="4"/>
  <c r="H16" i="4" l="1"/>
  <c r="H15" i="4"/>
  <c r="H10" i="4"/>
  <c r="H21" i="4" l="1"/>
  <c r="I21" i="4" s="1"/>
  <c r="L21" i="4"/>
  <c r="K21" i="4"/>
  <c r="K15" i="4"/>
  <c r="I15" i="4"/>
  <c r="M15" i="4" s="1"/>
  <c r="L15" i="4"/>
  <c r="K10" i="4"/>
  <c r="L10" i="4"/>
  <c r="I10" i="4"/>
  <c r="M10" i="4" s="1"/>
  <c r="K16" i="4"/>
  <c r="I16" i="4"/>
  <c r="M16" i="4" s="1"/>
  <c r="L16" i="4"/>
  <c r="H22" i="4" l="1"/>
  <c r="L22" i="4" s="1"/>
  <c r="K22" i="4"/>
  <c r="I22" i="4"/>
  <c r="M22" i="4" s="1"/>
  <c r="M21" i="4"/>
  <c r="I11" i="4" l="1"/>
  <c r="M11" i="4" s="1"/>
</calcChain>
</file>

<file path=xl/sharedStrings.xml><?xml version="1.0" encoding="utf-8"?>
<sst xmlns="http://schemas.openxmlformats.org/spreadsheetml/2006/main" count="82" uniqueCount="56">
  <si>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</si>
  <si>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</si>
  <si>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</si>
  <si>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</si>
  <si>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</si>
  <si>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</si>
  <si>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</si>
  <si>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</si>
  <si>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</si>
  <si>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</si>
  <si>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</si>
  <si>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</si>
  <si>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</si>
  <si>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</si>
  <si>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</si>
  <si>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</si>
  <si>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</si>
  <si>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</si>
  <si>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</si>
  <si>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</si>
  <si>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</si>
  <si>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</si>
  <si>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</si>
  <si>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</si>
  <si>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</si>
  <si>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</si>
  <si>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</si>
  <si>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</si>
  <si>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</si>
  <si>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</si>
  <si>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</si>
  <si>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</si>
  <si>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 xml:space="preserve">  3- اندازه بازار اوراق بهادار شامل مجموع ارزش بازار سهام، بدهی و ارزش صندوقهای قابل معامله می باشد.           </t>
  </si>
  <si>
    <t xml:space="preserve">  4- شامل افزایش ارزش صندوق های سرمایه گذاری مشترک نمی باشد.</t>
  </si>
  <si>
    <t>پايان سال 1400</t>
  </si>
  <si>
    <t>شهرداري ها</t>
  </si>
  <si>
    <t>دولتي</t>
  </si>
  <si>
    <t>شاخص ها و نماگرهاي بازار اوراق بهادار تهران</t>
  </si>
  <si>
    <t xml:space="preserve">اوراق مشاركت 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</si>
  <si>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</si>
  <si>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</si>
  <si>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</si>
  <si>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</si>
  <si>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>Ө</t>
  </si>
  <si>
    <t>هفت</t>
  </si>
  <si>
    <t>شهریور</t>
  </si>
  <si>
    <t>مهر</t>
  </si>
  <si>
    <t xml:space="preserve">مهرماه1401 به </t>
  </si>
  <si>
    <t>هفت ماهه 1401 به</t>
  </si>
  <si>
    <t>هفت ‌ماهه1400 ‌</t>
  </si>
  <si>
    <t>توجه: در گزارش مهرماه سازمان بورس اوراق بهادار، اوراق اجاره در قالب اوراق بدهی شرکتی لحاظ شده است.</t>
  </si>
  <si>
    <t>مهرماه به</t>
  </si>
  <si>
    <t>هفت ماهه 1400 ‌</t>
  </si>
  <si>
    <t xml:space="preserve">                 وضعیت فروش اوراق تا پایان مهر 1401 </t>
  </si>
  <si>
    <t>_</t>
  </si>
  <si>
    <t xml:space="preserve">هفت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</si>
</sst>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 ;_ * #,##0.00\-_ ;_ * &quot;-&quot;??_-_ ;_ @_ "/>
    <numFmt numFmtId="164" formatCode="_(* #,##0.00_);_(* \(#,##0.00\);_(* &quot;-&quot;??_);_(@_)"/>
    <numFmt numFmtId="165" formatCode="0.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  <font>
      <sz val="11"/>
      <name val="Times New Roman"/>
      <family val="1"/>
      <charset val="178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111">
    <xf numFmtId="0" fontId="0" fillId="0" borderId="0" xfId="0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1" readingOrder="2"/>
    </xf>
    <xf numFmtId="165" fontId="4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indent="2" readingOrder="2"/>
    </xf>
    <xf numFmtId="0" fontId="5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 indent="2"/>
    </xf>
    <xf numFmtId="165" fontId="6" fillId="0" borderId="5" xfId="3" applyNumberFormat="1" applyFont="1" applyBorder="1" applyAlignment="1">
      <alignment horizontal="center"/>
    </xf>
    <xf numFmtId="0" fontId="0" fillId="0" borderId="0" xfId="0"/>
    <xf numFmtId="165" fontId="5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/>
    <xf numFmtId="0" fontId="7" fillId="0" borderId="3" xfId="0" applyFont="1" applyFill="1" applyBorder="1" applyAlignment="1">
      <alignment horizontal="right" indent="1" readingOrder="2"/>
    </xf>
    <xf numFmtId="0" fontId="7" fillId="0" borderId="2" xfId="0" applyFont="1" applyFill="1" applyBorder="1" applyAlignment="1">
      <alignment horizontal="right" indent="1" readingOrder="2"/>
    </xf>
    <xf numFmtId="165" fontId="4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right" indent="2" readingOrder="2"/>
    </xf>
    <xf numFmtId="0" fontId="9" fillId="0" borderId="0" xfId="0" applyFont="1" applyFill="1" applyAlignment="1">
      <alignment horizontal="right" vertical="center" indent="1"/>
    </xf>
    <xf numFmtId="0" fontId="9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Border="1" applyAlignment="1"/>
    <xf numFmtId="0" fontId="10" fillId="0" borderId="0" xfId="3" applyFont="1"/>
    <xf numFmtId="165" fontId="10" fillId="0" borderId="0" xfId="3" applyNumberFormat="1" applyFont="1"/>
    <xf numFmtId="1" fontId="4" fillId="0" borderId="3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3" fontId="10" fillId="0" borderId="0" xfId="3" applyNumberFormat="1" applyFont="1"/>
    <xf numFmtId="0" fontId="5" fillId="0" borderId="2" xfId="0" applyFont="1" applyFill="1" applyBorder="1" applyAlignment="1">
      <alignment horizontal="center"/>
    </xf>
    <xf numFmtId="165" fontId="4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Border="1"/>
    <xf numFmtId="165" fontId="4" fillId="0" borderId="11" xfId="0" applyNumberFormat="1" applyFont="1" applyFill="1" applyBorder="1" applyAlignment="1">
      <alignment horizontal="center"/>
    </xf>
    <xf numFmtId="0" fontId="4" fillId="0" borderId="1" xfId="0" applyFont="1" applyBorder="1"/>
    <xf numFmtId="165" fontId="4" fillId="0" borderId="18" xfId="0" applyNumberFormat="1" applyFont="1" applyFill="1" applyBorder="1" applyAlignment="1">
      <alignment horizontal="center"/>
    </xf>
    <xf numFmtId="165" fontId="7" fillId="2" borderId="7" xfId="3" applyNumberFormat="1" applyFont="1" applyFill="1" applyBorder="1" applyAlignment="1">
      <alignment horizontal="right"/>
    </xf>
    <xf numFmtId="1" fontId="7" fillId="2" borderId="9" xfId="3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11" fillId="0" borderId="12" xfId="1" applyFont="1" applyFill="1" applyBorder="1" applyAlignment="1">
      <alignment horizontal="right" vertical="center"/>
    </xf>
    <xf numFmtId="165" fontId="6" fillId="0" borderId="11" xfId="0" applyNumberFormat="1" applyFont="1" applyFill="1" applyBorder="1" applyAlignment="1">
      <alignment horizontal="center"/>
    </xf>
    <xf numFmtId="0" fontId="12" fillId="0" borderId="12" xfId="1" applyFont="1" applyFill="1" applyBorder="1" applyAlignment="1">
      <alignment horizontal="right" vertical="center" indent="2"/>
    </xf>
    <xf numFmtId="165" fontId="9" fillId="0" borderId="11" xfId="0" applyNumberFormat="1" applyFont="1" applyFill="1" applyBorder="1" applyAlignment="1">
      <alignment horizontal="center"/>
    </xf>
    <xf numFmtId="165" fontId="6" fillId="0" borderId="0" xfId="3" applyNumberFormat="1" applyFont="1" applyBorder="1" applyAlignment="1">
      <alignment horizontal="center"/>
    </xf>
    <xf numFmtId="0" fontId="11" fillId="0" borderId="20" xfId="1" applyFont="1" applyFill="1" applyBorder="1" applyAlignment="1">
      <alignment horizontal="right" vertical="center"/>
    </xf>
    <xf numFmtId="165" fontId="6" fillId="0" borderId="21" xfId="3" applyNumberFormat="1" applyFont="1" applyBorder="1" applyAlignment="1">
      <alignment horizontal="center"/>
    </xf>
    <xf numFmtId="165" fontId="4" fillId="0" borderId="22" xfId="0" applyNumberFormat="1" applyFont="1" applyFill="1" applyBorder="1" applyAlignment="1">
      <alignment horizontal="center"/>
    </xf>
    <xf numFmtId="165" fontId="4" fillId="0" borderId="23" xfId="0" applyNumberFormat="1" applyFont="1" applyFill="1" applyBorder="1" applyAlignment="1">
      <alignment horizontal="center"/>
    </xf>
    <xf numFmtId="165" fontId="6" fillId="0" borderId="5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10" fillId="0" borderId="0" xfId="3" applyNumberFormat="1" applyFont="1" applyFill="1" applyBorder="1" applyAlignment="1">
      <alignment horizontal="center"/>
    </xf>
    <xf numFmtId="165" fontId="15" fillId="0" borderId="0" xfId="0" applyNumberFormat="1" applyFont="1" applyFill="1" applyBorder="1" applyAlignment="1">
      <alignment horizontal="center"/>
    </xf>
    <xf numFmtId="1" fontId="0" fillId="0" borderId="0" xfId="0" applyNumberFormat="1"/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1" fontId="10" fillId="0" borderId="0" xfId="3" applyNumberFormat="1" applyFont="1"/>
    <xf numFmtId="0" fontId="5" fillId="0" borderId="0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165" fontId="5" fillId="0" borderId="3" xfId="0" applyNumberFormat="1" applyFont="1" applyFill="1" applyBorder="1" applyAlignment="1">
      <alignment horizontal="center"/>
    </xf>
    <xf numFmtId="0" fontId="4" fillId="0" borderId="3" xfId="0" applyFont="1" applyBorder="1"/>
    <xf numFmtId="1" fontId="5" fillId="0" borderId="3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top"/>
    </xf>
    <xf numFmtId="165" fontId="4" fillId="0" borderId="23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right" readingOrder="2"/>
    </xf>
    <xf numFmtId="0" fontId="6" fillId="0" borderId="0" xfId="0" applyFont="1" applyAlignment="1">
      <alignment horizontal="right" wrapText="1" readingOrder="2"/>
    </xf>
    <xf numFmtId="0" fontId="16" fillId="0" borderId="0" xfId="0" applyFont="1" applyAlignment="1">
      <alignment wrapText="1"/>
    </xf>
    <xf numFmtId="0" fontId="4" fillId="0" borderId="0" xfId="0" applyFont="1" applyAlignment="1">
      <alignment horizontal="right" wrapText="1" readingOrder="2"/>
    </xf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right" wrapText="1" readingOrder="2"/>
    </xf>
    <xf numFmtId="0" fontId="7" fillId="0" borderId="16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3" applyFont="1" applyAlignment="1">
      <alignment horizontal="right" wrapText="1"/>
    </xf>
    <xf numFmtId="165" fontId="7" fillId="0" borderId="12" xfId="3" applyNumberFormat="1" applyFont="1" applyFill="1" applyBorder="1" applyAlignment="1">
      <alignment horizontal="right" vertical="center"/>
    </xf>
    <xf numFmtId="165" fontId="7" fillId="0" borderId="17" xfId="3" applyNumberFormat="1" applyFont="1" applyFill="1" applyBorder="1" applyAlignment="1">
      <alignment horizontal="right" vertical="center"/>
    </xf>
    <xf numFmtId="165" fontId="7" fillId="2" borderId="8" xfId="3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7">
    <cellStyle name="Comma 2" xfId="2"/>
    <cellStyle name="Comma 2 2" xfId="4"/>
    <cellStyle name="Normal" xfId="0" builtinId="0"/>
    <cellStyle name="Normal 2" xfId="1"/>
    <cellStyle name="Normal 3" xfId="3"/>
    <cellStyle name="Normal 3 2" xfId="6"/>
    <cellStyle name="Normal 3 3" xfId="5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80;&#1583;&#1575;&#1608;&#1604;%20&#1605;&#1575;&#1583;&#1585;\&#1580;&#1583;&#1608;&#1604;%20&#1605;&#1575;&#1583;&#15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711;&#1586;&#1575;&#1585;&#1588;&#1607;&#1575;&#1740;%20&#1570;&#1605;&#1575;&#1585;&#1740;%20&#1605;&#1575;&#1607;&#1575;&#1606;&#1607;%20&#1587;&#1575;&#1586;&#1605;&#1575;&#1606;%20&#1576;&#1608;&#1585;&#1587;\1401\Monthly_Report_-_Mehr_1401_-_05_-public__B8za4T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711;&#1586;&#1575;&#1585;&#1588;&#1607;&#1575;&#1740;%20&#1570;&#1605;&#1575;&#1585;&#1740;%20&#1605;&#1575;&#1607;&#1575;&#1606;&#1607;%20&#1587;&#1575;&#1586;&#1605;&#1575;&#1606;%20&#1576;&#1608;&#1585;&#1587;\1401\Monthly%20Report%20-Mordad%201401%20-%20pubic%20sit06%20-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608;&#1585;&#1575;&#1602;%20&#1605;&#1588;&#1575;&#1585;&#1705;&#1578;%20&#1578;&#1575;%20&#1662;&#1575;&#1740;&#1575;&#1606;%20&#1588;&#1607;&#1585;&#1740;&#1608;&#1585;%20&#1608;%20&#1605;&#1607;&#15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587;&#1601;&#1606;&#1583;140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1\&#1575;&#1602;&#1578;&#1589;&#1575;&#1583;&#1740;%20&#1578;&#1575;%20&#1662;&#1575;&#1740;&#1575;&#1606;%20&#1578;&#1740;&#1585;&#1605;&#1575;&#1607;).xlsx&#1582;&#1575;&#1606;&#1605;%20&#1662;&#1608;&#1740;&#1575;&#1606;%201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اهانه"/>
      <sheetName val="تجمعی"/>
      <sheetName val="تامین مالی"/>
      <sheetName val="گزیده - شاخص فعالیت "/>
    </sheetNames>
    <sheetDataSet>
      <sheetData sheetId="0">
        <row r="5">
          <cell r="IC5">
            <v>1355240.93</v>
          </cell>
          <cell r="ID5">
            <v>1308959.95</v>
          </cell>
        </row>
        <row r="8">
          <cell r="IC8">
            <v>395678</v>
          </cell>
          <cell r="ID8">
            <v>378995.17700000003</v>
          </cell>
        </row>
        <row r="9">
          <cell r="HL9">
            <v>718.2</v>
          </cell>
          <cell r="HM9">
            <v>433.649</v>
          </cell>
          <cell r="HN9">
            <v>711.03</v>
          </cell>
          <cell r="HO9">
            <v>954.9</v>
          </cell>
          <cell r="HP9">
            <v>868.4</v>
          </cell>
          <cell r="HQ9">
            <v>1589.047</v>
          </cell>
          <cell r="HR9">
            <v>735.04435600064096</v>
          </cell>
          <cell r="HX9">
            <v>816.11900000000003</v>
          </cell>
          <cell r="HY9">
            <v>886.70699999999999</v>
          </cell>
          <cell r="HZ9">
            <v>734.46071974015001</v>
          </cell>
          <cell r="IA9">
            <v>559.21167022060001</v>
          </cell>
          <cell r="IB9">
            <v>505.08430306174898</v>
          </cell>
          <cell r="IC9">
            <v>456.11500000000001</v>
          </cell>
          <cell r="ID9">
            <v>289.22603475921602</v>
          </cell>
        </row>
        <row r="10">
          <cell r="HL10">
            <v>95.7</v>
          </cell>
          <cell r="HM10">
            <v>76.569000000000003</v>
          </cell>
          <cell r="HN10">
            <v>133.08099999999999</v>
          </cell>
          <cell r="HO10">
            <v>138.69999999999999</v>
          </cell>
          <cell r="HP10">
            <v>124.2</v>
          </cell>
          <cell r="HQ10">
            <v>220.358</v>
          </cell>
          <cell r="HR10">
            <v>94.233999999999995</v>
          </cell>
          <cell r="HS10">
            <v>115.908</v>
          </cell>
          <cell r="HT10">
            <v>97.141000000000005</v>
          </cell>
          <cell r="HU10">
            <v>96.884</v>
          </cell>
          <cell r="HV10">
            <v>98.257999999999996</v>
          </cell>
          <cell r="HW10">
            <v>116.379</v>
          </cell>
          <cell r="HX10">
            <v>196.69399999999999</v>
          </cell>
          <cell r="HY10">
            <v>179.99</v>
          </cell>
          <cell r="HZ10">
            <v>149.071</v>
          </cell>
          <cell r="IA10">
            <v>111.328</v>
          </cell>
          <cell r="IB10">
            <v>148.25</v>
          </cell>
          <cell r="IC10">
            <v>90.403999999999996</v>
          </cell>
          <cell r="ID10">
            <v>78.908332281000014</v>
          </cell>
        </row>
        <row r="11">
          <cell r="HW11">
            <v>53604.561999999998</v>
          </cell>
          <cell r="IC11">
            <v>51062.26</v>
          </cell>
          <cell r="ID11">
            <v>49056.637999999999</v>
          </cell>
        </row>
        <row r="12">
          <cell r="HR12">
            <v>269.87240650000001</v>
          </cell>
          <cell r="HW12">
            <v>344.394141670446</v>
          </cell>
          <cell r="IC12">
            <v>443.27291463</v>
          </cell>
          <cell r="ID12">
            <v>447.615907985094</v>
          </cell>
        </row>
        <row r="16">
          <cell r="HR16">
            <v>583.36836548486099</v>
          </cell>
          <cell r="HW16">
            <v>627.89836260424499</v>
          </cell>
          <cell r="IC16">
            <v>802.54106059758294</v>
          </cell>
          <cell r="ID16">
            <v>806.00223200896494</v>
          </cell>
        </row>
        <row r="20">
          <cell r="HW20">
            <v>18378.5134</v>
          </cell>
          <cell r="IC20">
            <v>18397</v>
          </cell>
          <cell r="ID20">
            <v>17854.812600000001</v>
          </cell>
        </row>
        <row r="24">
          <cell r="HR24">
            <v>15039.957380170301</v>
          </cell>
          <cell r="HW24">
            <v>13554.4498624394</v>
          </cell>
          <cell r="IC24">
            <v>13872.49204330664</v>
          </cell>
          <cell r="ID24">
            <v>13312.829233610701</v>
          </cell>
        </row>
        <row r="25">
          <cell r="HR25">
            <v>3417.7505397221198</v>
          </cell>
          <cell r="HW25">
            <v>3780.9462852450001</v>
          </cell>
          <cell r="IC25">
            <v>3999.0546658499998</v>
          </cell>
          <cell r="ID25">
            <v>4033.8706216580003</v>
          </cell>
        </row>
        <row r="35">
          <cell r="HR35">
            <v>233.65386725918199</v>
          </cell>
          <cell r="HW35">
            <v>299.351560252262</v>
          </cell>
          <cell r="IC35">
            <v>519.260694591027</v>
          </cell>
          <cell r="ID35">
            <v>542.60252632223808</v>
          </cell>
        </row>
        <row r="37">
          <cell r="HR37">
            <v>508.33364293530002</v>
          </cell>
          <cell r="HW37">
            <v>554.20000000000005</v>
          </cell>
        </row>
        <row r="41">
          <cell r="HR41">
            <v>24.360717529142999</v>
          </cell>
          <cell r="HW41">
            <v>26.341040315226</v>
          </cell>
          <cell r="IC41">
            <v>43.291744666819</v>
          </cell>
          <cell r="ID41">
            <v>49.359007799569994</v>
          </cell>
        </row>
        <row r="47">
          <cell r="HR47">
            <v>65.984104717299999</v>
          </cell>
          <cell r="HW47">
            <v>71.259495413400003</v>
          </cell>
          <cell r="IC47">
            <v>78.324254131199993</v>
          </cell>
          <cell r="ID47">
            <v>80.373219586099992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رفی"/>
      <sheetName val="تعریف آمار رسمی"/>
      <sheetName val="تعریف اقلام آماری"/>
      <sheetName val="ارزش بازار"/>
      <sheetName val="شاخص های سهام"/>
      <sheetName val="ارزش معاملات بورس ها"/>
      <sheetName val="آمار معاملات حقیقی و حقوقی"/>
      <sheetName val="خرید و فروش حقیقی و حقوقی"/>
      <sheetName val="نسبت معاملات برخط و غیربرخط"/>
      <sheetName val="روند معاملات برخط و غیربرخط"/>
      <sheetName val="سرمایه گذار خارجی"/>
      <sheetName val="ارزش بازار سهام"/>
      <sheetName val="روند ارزش بازارهای بورس"/>
      <sheetName val="روند ارزش بازارهای فرابورس"/>
      <sheetName val="ارزش بازاری صنایع-مجموع"/>
      <sheetName val="ده صنعت باارزش بورس"/>
      <sheetName val="ده صنعت باارزش فرابورس"/>
      <sheetName val="معاملات سهام - نوع معاملات"/>
      <sheetName val="معاملات سهام - نوع بازار"/>
      <sheetName val="ارزش معاملات سهام-ده صنعت"/>
      <sheetName val="حجم معاملات سهام-ده صنعت"/>
      <sheetName val="معاملات بورس - صنایع"/>
      <sheetName val="معاملات فرابورس-صنایع"/>
      <sheetName val="عرضه اولیه"/>
      <sheetName val="مقایسه شاخص‌ها"/>
      <sheetName val="نسبت pe"/>
      <sheetName val="نمودار pe بازار"/>
      <sheetName val="توقف-بسته و تا پایان ماه باز"/>
      <sheetName val=" توقف در ماه بسته و همچنان"/>
      <sheetName val="توقف نماد-در کل ماه بسته بودن"/>
      <sheetName val="نمادهای متوقف 1"/>
      <sheetName val="نمادهای متوقف"/>
      <sheetName val="ارزش جذب و تجهیز منابع مالی"/>
      <sheetName val="شاخص صکوک"/>
      <sheetName val="تامین مالی - مانده"/>
      <sheetName val="تامین مالی - انتشار"/>
      <sheetName val="تامین مالی - سررسید"/>
      <sheetName val="اوراق - 60 درصد"/>
      <sheetName val="ارزش بازار اوراق بدهی"/>
      <sheetName val="م صکوک - بخش بازار"/>
      <sheetName val="م صکوک - نوع بازار"/>
      <sheetName val="ارزش مفهومی پوشش ریسک"/>
      <sheetName val="معاملات اوراق مشتقه"/>
      <sheetName val="ارزش انواع صندوق ها"/>
      <sheetName val="ارزش بازار صندوق ها"/>
      <sheetName val="م صندوق - بخش بازار"/>
      <sheetName val="م صندوق - نوع بازار"/>
      <sheetName val="تعداد صندوق ها"/>
      <sheetName val="روند ارزش صندوق ها"/>
      <sheetName val="معاملات فیزیکی کالا و انرژ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1">
          <cell r="AZ11">
            <v>3004803</v>
          </cell>
          <cell r="BE11">
            <v>7180775</v>
          </cell>
          <cell r="BJ11">
            <v>1437560</v>
          </cell>
          <cell r="BK11">
            <v>2016295</v>
          </cell>
          <cell r="BL11">
            <v>2255528</v>
          </cell>
        </row>
      </sheetData>
      <sheetData sheetId="33"/>
      <sheetData sheetId="34">
        <row r="3">
          <cell r="AR3">
            <v>3972712.821</v>
          </cell>
          <cell r="AW3">
            <v>4316249.7050000001</v>
          </cell>
          <cell r="BC3">
            <v>4333742.9539999999</v>
          </cell>
          <cell r="BD3">
            <v>4216506.9959999993</v>
          </cell>
        </row>
        <row r="10">
          <cell r="AR10">
            <v>66100</v>
          </cell>
          <cell r="AW10">
            <v>91665</v>
          </cell>
          <cell r="BC10">
            <v>116035</v>
          </cell>
          <cell r="BD10">
            <v>123535</v>
          </cell>
        </row>
        <row r="12">
          <cell r="AR12">
            <v>522249.554</v>
          </cell>
          <cell r="AW12">
            <v>700159.554</v>
          </cell>
          <cell r="BC12">
            <v>919906.91800000006</v>
          </cell>
          <cell r="BD12">
            <v>1054037.4639999999</v>
          </cell>
        </row>
      </sheetData>
      <sheetData sheetId="35">
        <row r="3">
          <cell r="AL3">
            <v>100000</v>
          </cell>
          <cell r="AO3">
            <v>100000</v>
          </cell>
          <cell r="AP3">
            <v>210000</v>
          </cell>
          <cell r="AQ3">
            <v>350000</v>
          </cell>
          <cell r="AR3">
            <v>305000</v>
          </cell>
          <cell r="AS3">
            <v>0</v>
          </cell>
          <cell r="AT3">
            <v>0</v>
          </cell>
          <cell r="AU3">
            <v>50000</v>
          </cell>
          <cell r="AV3">
            <v>0</v>
          </cell>
          <cell r="AW3">
            <v>50000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150000</v>
          </cell>
          <cell r="BD3">
            <v>0</v>
          </cell>
        </row>
        <row r="4">
          <cell r="AQ4">
            <v>115000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38000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</row>
        <row r="6">
          <cell r="AN6">
            <v>27467.3</v>
          </cell>
          <cell r="AO6">
            <v>24982.7</v>
          </cell>
          <cell r="AP6">
            <v>116694.622</v>
          </cell>
          <cell r="AQ6">
            <v>170855.378</v>
          </cell>
          <cell r="AS6">
            <v>79054.3</v>
          </cell>
          <cell r="AT6">
            <v>97227.6</v>
          </cell>
          <cell r="AU6">
            <v>65589.600000000006</v>
          </cell>
          <cell r="AV6">
            <v>97625.2</v>
          </cell>
          <cell r="AW6">
            <v>160503.29999999999</v>
          </cell>
          <cell r="AX6">
            <v>0</v>
          </cell>
          <cell r="AY6">
            <v>0</v>
          </cell>
          <cell r="AZ6">
            <v>135502.39999999999</v>
          </cell>
          <cell r="BA6">
            <v>99197</v>
          </cell>
          <cell r="BB6">
            <v>76950.356</v>
          </cell>
          <cell r="BC6">
            <v>206081.54699999999</v>
          </cell>
          <cell r="BD6">
            <v>27843.042000000001</v>
          </cell>
        </row>
        <row r="10">
          <cell r="AN10">
            <v>6100</v>
          </cell>
          <cell r="AO10">
            <v>2500</v>
          </cell>
          <cell r="AS10">
            <v>8265</v>
          </cell>
          <cell r="AT10">
            <v>0</v>
          </cell>
          <cell r="AU10">
            <v>11500</v>
          </cell>
          <cell r="AV10">
            <v>7000</v>
          </cell>
          <cell r="AW10">
            <v>6800</v>
          </cell>
          <cell r="AX10">
            <v>18200</v>
          </cell>
          <cell r="AY10">
            <v>0</v>
          </cell>
          <cell r="AZ10">
            <v>0</v>
          </cell>
          <cell r="BA10">
            <v>2300</v>
          </cell>
          <cell r="BB10">
            <v>3870</v>
          </cell>
          <cell r="BC10">
            <v>0</v>
          </cell>
          <cell r="BD10">
            <v>7500</v>
          </cell>
        </row>
        <row r="11">
          <cell r="AL11">
            <v>40000</v>
          </cell>
          <cell r="AM11">
            <v>0</v>
          </cell>
          <cell r="AN11">
            <v>33000</v>
          </cell>
          <cell r="AO11">
            <v>9700</v>
          </cell>
          <cell r="AP11">
            <v>7000</v>
          </cell>
          <cell r="AQ11">
            <v>16800</v>
          </cell>
          <cell r="AR11">
            <v>7000</v>
          </cell>
          <cell r="AX11">
            <v>39500</v>
          </cell>
          <cell r="AY11">
            <v>28350</v>
          </cell>
          <cell r="AZ11">
            <v>11500</v>
          </cell>
          <cell r="BA11">
            <v>42290</v>
          </cell>
          <cell r="BB11">
            <v>129700</v>
          </cell>
          <cell r="BC11">
            <v>61527.364000000001</v>
          </cell>
          <cell r="BD11">
            <v>154330.546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رفی"/>
      <sheetName val="تعاریف آمار رسمی"/>
      <sheetName val="تعاریف اقلام آماری"/>
      <sheetName val="ارزش بازار"/>
      <sheetName val="شاخص های سهام"/>
      <sheetName val="ارزش معاملات بورس ها"/>
      <sheetName val="آمار معاملات حقیقی و حقوقی"/>
      <sheetName val="خرید و فروش حقیقی و حقوقی"/>
      <sheetName val="نسبت معاملات برخط و غیربرخط"/>
      <sheetName val="روند معاملات برخط و غیربرخط"/>
      <sheetName val="سرمایه گذار خارجی"/>
      <sheetName val="ارزش بازار سهام"/>
      <sheetName val="روند ارزش بازارهای بورس"/>
      <sheetName val="روند ارزش بازارهای فرابورس"/>
      <sheetName val="ارزش بازاری صنایع-مجموع"/>
      <sheetName val="ده صنعت باارزش بورس"/>
      <sheetName val="ده صنعت باارزش فرابورس"/>
      <sheetName val="معاملات سهام - نوع معاملات"/>
      <sheetName val="معاملات سهام - نوع بازار"/>
      <sheetName val="ارزش معاملات سهام-ده صنعت"/>
      <sheetName val="حجم معاملات سهام-ده صنعت"/>
      <sheetName val="معاملات بورس - صنایع"/>
      <sheetName val="معاملات فرابورس-صنایع"/>
      <sheetName val="عرضه اولیه"/>
      <sheetName val="مقایسه شاخص‌ها"/>
      <sheetName val="نسبت pe"/>
      <sheetName val="نمودار pe بازار"/>
      <sheetName val="توقف-بسته و تا پایان ماه باز"/>
      <sheetName val=" توقف در ماه بسته و همچنان"/>
      <sheetName val="توقف نماد-در کل ماه بسته بودن"/>
      <sheetName val="نمادهای متوقف 1"/>
      <sheetName val="نمادهای متوقف"/>
      <sheetName val="ارزش جذب و تجهیز منابع مالی"/>
      <sheetName val="شاخص صکوک"/>
      <sheetName val="تامین مالی - مانده"/>
      <sheetName val="تامین مالی - انتشار"/>
      <sheetName val="تامین مالی - سررسید"/>
      <sheetName val="اوراق - 60 درصد"/>
      <sheetName val="ارزش بازار اوراق بدهی"/>
      <sheetName val="م صکوک - بخش بازار"/>
      <sheetName val="م صکوک - نوع بازار"/>
      <sheetName val="ارزش مفهومی پوشش ریسک"/>
      <sheetName val="معاملات اوراق مشتقه"/>
      <sheetName val="ارزش انواع صندوق ها"/>
      <sheetName val="ارزش بازار صندوق ها"/>
      <sheetName val="م صندوق - بخش بازار"/>
      <sheetName val="م صندوق - نوع بازار"/>
      <sheetName val="تعداد صندوق ها"/>
      <sheetName val="روند ارزش صندوق ها"/>
      <sheetName val="معاملات فیزیکی کالا و انرژی"/>
    </sheetNames>
    <sheetDataSet>
      <sheetData sheetId="0"/>
      <sheetData sheetId="1"/>
      <sheetData sheetId="2"/>
      <sheetData sheetId="3">
        <row r="4">
          <cell r="BD4">
            <v>800617.28379771498</v>
          </cell>
        </row>
      </sheetData>
      <sheetData sheetId="4"/>
      <sheetData sheetId="5">
        <row r="6">
          <cell r="BC6">
            <v>505084.30306174897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3">
          <cell r="N13">
            <v>14039818.04890858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5">
          <cell r="N5">
            <v>7.5229516038574618</v>
          </cell>
        </row>
      </sheetData>
      <sheetData sheetId="27"/>
      <sheetData sheetId="28"/>
      <sheetData sheetId="29"/>
      <sheetData sheetId="30"/>
      <sheetData sheetId="31"/>
      <sheetData sheetId="32">
        <row r="11">
          <cell r="BH11">
            <v>634950</v>
          </cell>
        </row>
      </sheetData>
      <sheetData sheetId="33">
        <row r="14">
          <cell r="F14">
            <v>586.6026763305</v>
          </cell>
        </row>
      </sheetData>
      <sheetData sheetId="34">
        <row r="3">
          <cell r="BB3">
            <v>4152899.4610000001</v>
          </cell>
        </row>
      </sheetData>
      <sheetData sheetId="35">
        <row r="3">
          <cell r="AL3">
            <v>100000</v>
          </cell>
        </row>
        <row r="7">
          <cell r="AL7"/>
          <cell r="AM7"/>
          <cell r="AN7"/>
          <cell r="AO7"/>
          <cell r="AP7"/>
          <cell r="AQ7"/>
          <cell r="AR7"/>
          <cell r="AS7"/>
          <cell r="AT7"/>
          <cell r="AU7"/>
          <cell r="AV7"/>
          <cell r="AW7"/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11">
          <cell r="CB11">
            <v>35640311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مهر"/>
      <sheetName val="کل تا پایان شهریور "/>
    </sheetNames>
    <sheetDataSet>
      <sheetData sheetId="0">
        <row r="26">
          <cell r="G26">
            <v>72.481793999999994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اسفند"/>
    </sheetNames>
    <sheetDataSet>
      <sheetData sheetId="0">
        <row r="45">
          <cell r="G45">
            <v>72.494602999999998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تیر"/>
    </sheetNames>
    <sheetDataSet>
      <sheetData sheetId="0">
        <row r="22">
          <cell r="G22">
            <v>79987191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9"/>
  <sheetViews>
    <sheetView rightToLeft="1" view="pageBreakPreview" topLeftCell="A4" zoomScale="112" zoomScaleNormal="90" zoomScaleSheetLayoutView="112" workbookViewId="0">
      <selection activeCell="A6" sqref="A6"/>
    </sheetView>
  </sheetViews>
  <sheetFormatPr defaultRowHeight="15.75" x14ac:dyDescent="0.4"/>
  <cols>
    <col min="3" max="3" width="25.42578125" customWidth="1"/>
    <col min="6" max="6" width="2.140625" style="9" customWidth="1"/>
    <col min="7" max="7" width="10.85546875" bestFit="1" customWidth="1"/>
    <col min="10" max="10" width="1.42578125" customWidth="1"/>
    <col min="11" max="11" width="15" style="15" customWidth="1"/>
    <col min="12" max="12" width="14.42578125" style="15" customWidth="1"/>
    <col min="13" max="13" width="12.28515625" style="15" bestFit="1" customWidth="1"/>
    <col min="14" max="14" width="9.140625" style="15"/>
    <col min="15" max="15" width="6.85546875" customWidth="1"/>
    <col min="16" max="16" width="18.7109375" customWidth="1"/>
  </cols>
  <sheetData>
    <row r="2" spans="2:17" ht="16.5" thickBot="1" x14ac:dyDescent="0.45">
      <c r="B2" s="15"/>
      <c r="C2" s="15"/>
      <c r="D2" s="15"/>
      <c r="E2" s="15"/>
      <c r="F2" s="15"/>
      <c r="G2" s="15"/>
      <c r="H2" s="15"/>
      <c r="I2" s="15"/>
      <c r="J2" s="15"/>
    </row>
    <row r="3" spans="2:17" ht="23.25" customHeight="1" thickBot="1" x14ac:dyDescent="0.45">
      <c r="B3" s="95" t="s">
        <v>22</v>
      </c>
      <c r="C3" s="96"/>
      <c r="D3" s="103" t="s">
        <v>37</v>
      </c>
      <c r="E3" s="103"/>
      <c r="F3" s="103"/>
      <c r="G3" s="103"/>
      <c r="H3" s="103"/>
      <c r="I3" s="103"/>
      <c r="J3" s="103"/>
      <c r="K3" s="103"/>
      <c r="L3" s="103"/>
      <c r="M3" s="73">
        <v>1</v>
      </c>
    </row>
    <row r="4" spans="2:17" x14ac:dyDescent="0.4">
      <c r="B4" s="97" t="s">
        <v>0</v>
      </c>
      <c r="C4" s="98"/>
      <c r="D4" s="104">
        <v>1400</v>
      </c>
      <c r="E4" s="104"/>
      <c r="F4" s="39"/>
      <c r="G4" s="92">
        <v>1401</v>
      </c>
      <c r="H4" s="92"/>
      <c r="I4" s="92"/>
      <c r="J4" s="39"/>
      <c r="K4" s="93" t="s">
        <v>2</v>
      </c>
      <c r="L4" s="93"/>
      <c r="M4" s="94"/>
    </row>
    <row r="5" spans="2:17" x14ac:dyDescent="0.4">
      <c r="B5" s="99"/>
      <c r="C5" s="100"/>
      <c r="D5" s="13" t="s">
        <v>44</v>
      </c>
      <c r="E5" s="13" t="s">
        <v>3</v>
      </c>
      <c r="F5" s="1"/>
      <c r="G5" s="13" t="s">
        <v>45</v>
      </c>
      <c r="H5" s="13" t="s">
        <v>46</v>
      </c>
      <c r="I5" s="13" t="s">
        <v>44</v>
      </c>
      <c r="J5" s="1"/>
      <c r="K5" s="13" t="s">
        <v>47</v>
      </c>
      <c r="L5" s="13" t="s">
        <v>47</v>
      </c>
      <c r="M5" s="40" t="s">
        <v>48</v>
      </c>
    </row>
    <row r="6" spans="2:17" x14ac:dyDescent="0.4">
      <c r="B6" s="101"/>
      <c r="C6" s="102"/>
      <c r="D6" s="30" t="s">
        <v>25</v>
      </c>
      <c r="E6" s="30" t="s">
        <v>1</v>
      </c>
      <c r="F6" s="30"/>
      <c r="G6" s="30" t="s">
        <v>5</v>
      </c>
      <c r="H6" s="30" t="s">
        <v>5</v>
      </c>
      <c r="I6" s="30" t="s">
        <v>25</v>
      </c>
      <c r="J6" s="30"/>
      <c r="K6" s="30" t="s">
        <v>26</v>
      </c>
      <c r="L6" s="30" t="s">
        <v>34</v>
      </c>
      <c r="M6" s="41" t="s">
        <v>49</v>
      </c>
    </row>
    <row r="7" spans="2:17" ht="21" x14ac:dyDescent="0.55000000000000004">
      <c r="B7" s="85" t="s">
        <v>6</v>
      </c>
      <c r="C7" s="16" t="s">
        <v>4</v>
      </c>
      <c r="D7" s="28">
        <v>1436357</v>
      </c>
      <c r="E7" s="28">
        <v>1367250</v>
      </c>
      <c r="F7" s="27"/>
      <c r="G7" s="28">
        <f>[1]ماهانه!$IC$5</f>
        <v>1355240.93</v>
      </c>
      <c r="H7" s="28">
        <f>[1]ماهانه!$ID$5</f>
        <v>1308959.95</v>
      </c>
      <c r="I7" s="28">
        <f>H7</f>
        <v>1308959.95</v>
      </c>
      <c r="J7" s="42"/>
      <c r="K7" s="11">
        <f>+H7/G7*100-100</f>
        <v>-3.4149632715121783</v>
      </c>
      <c r="L7" s="11">
        <f>+H7/E7*100-100</f>
        <v>-4.2633059060157308</v>
      </c>
      <c r="M7" s="43">
        <f>+I7/D7*100-100</f>
        <v>-8.8694558525491942</v>
      </c>
      <c r="P7" s="69"/>
      <c r="Q7" s="64"/>
    </row>
    <row r="8" spans="2:17" ht="21" x14ac:dyDescent="0.55000000000000004">
      <c r="B8" s="86"/>
      <c r="C8" s="2" t="s">
        <v>7</v>
      </c>
      <c r="D8" s="28">
        <v>397263</v>
      </c>
      <c r="E8" s="28">
        <v>348269</v>
      </c>
      <c r="F8" s="28"/>
      <c r="G8" s="28">
        <f>[1]ماهانه!$IC$8</f>
        <v>395678</v>
      </c>
      <c r="H8" s="28">
        <f>[1]ماهانه!$ID$8</f>
        <v>378995.17700000003</v>
      </c>
      <c r="I8" s="28">
        <f>H8</f>
        <v>378995.17700000003</v>
      </c>
      <c r="J8" s="42"/>
      <c r="K8" s="11">
        <f t="shared" ref="K8:K12" si="0">+H8/G8*100-100</f>
        <v>-4.2162624659445243</v>
      </c>
      <c r="L8" s="11">
        <f t="shared" ref="L8:L10" si="1">+H8/E8*100-100</f>
        <v>8.8225414837381493</v>
      </c>
      <c r="M8" s="43">
        <f t="shared" ref="M8:M23" si="2">+I8/D8*100-100</f>
        <v>-4.5984204418735146</v>
      </c>
      <c r="P8" s="69"/>
      <c r="Q8" s="64"/>
    </row>
    <row r="9" spans="2:17" ht="21" x14ac:dyDescent="0.55000000000000004">
      <c r="B9" s="86"/>
      <c r="C9" s="2" t="s">
        <v>8</v>
      </c>
      <c r="D9" s="67">
        <v>57718.252</v>
      </c>
      <c r="E9" s="67">
        <f>[1]ماهانه!$HW$11</f>
        <v>53604.561999999998</v>
      </c>
      <c r="F9" s="67"/>
      <c r="G9" s="67">
        <f>[1]ماهانه!$IC$11</f>
        <v>51062.26</v>
      </c>
      <c r="H9" s="67">
        <f>[1]ماهانه!$ID$11</f>
        <v>49056.637999999999</v>
      </c>
      <c r="I9" s="67">
        <f>H9</f>
        <v>49056.637999999999</v>
      </c>
      <c r="J9" s="42"/>
      <c r="K9" s="11">
        <f t="shared" si="0"/>
        <v>-3.9277971636978037</v>
      </c>
      <c r="L9" s="11">
        <f t="shared" si="1"/>
        <v>-8.4842107281839105</v>
      </c>
      <c r="M9" s="43">
        <f t="shared" si="2"/>
        <v>-15.006715726595459</v>
      </c>
      <c r="P9" s="67"/>
      <c r="Q9" s="64"/>
    </row>
    <row r="10" spans="2:17" ht="21" x14ac:dyDescent="0.55000000000000004">
      <c r="B10" s="86"/>
      <c r="C10" s="2" t="s">
        <v>23</v>
      </c>
      <c r="D10" s="67">
        <f>[1]ماهانه!$HR$12</f>
        <v>269.87240650000001</v>
      </c>
      <c r="E10" s="67">
        <f>[1]ماهانه!$HW$12</f>
        <v>344.394141670446</v>
      </c>
      <c r="F10" s="67"/>
      <c r="G10" s="67">
        <f>[1]ماهانه!$IC$12</f>
        <v>443.27291463</v>
      </c>
      <c r="H10" s="67">
        <f>[1]ماهانه!$ID$12</f>
        <v>447.615907985094</v>
      </c>
      <c r="I10" s="67">
        <f>H10</f>
        <v>447.615907985094</v>
      </c>
      <c r="J10" s="42"/>
      <c r="K10" s="11">
        <f t="shared" si="0"/>
        <v>0.97975608519169555</v>
      </c>
      <c r="L10" s="11">
        <f t="shared" si="1"/>
        <v>29.971986693496632</v>
      </c>
      <c r="M10" s="43">
        <f t="shared" si="2"/>
        <v>65.862050807737518</v>
      </c>
      <c r="P10" s="67"/>
      <c r="Q10" s="64"/>
    </row>
    <row r="11" spans="2:17" ht="21" x14ac:dyDescent="0.55000000000000004">
      <c r="B11" s="86"/>
      <c r="C11" s="2" t="s">
        <v>9</v>
      </c>
      <c r="D11" s="67">
        <f>SUM([1]ماهانه!$HL$9:$HR$9)</f>
        <v>6010.2703560006412</v>
      </c>
      <c r="E11" s="67">
        <v>8849.3977227513897</v>
      </c>
      <c r="F11" s="67"/>
      <c r="G11" s="67">
        <f>[1]ماهانه!$IC$9</f>
        <v>456.11500000000001</v>
      </c>
      <c r="H11" s="67">
        <f>[1]ماهانه!$ID$9</f>
        <v>289.22603475921602</v>
      </c>
      <c r="I11" s="67">
        <f>SUM([1]ماهانه!$HX$9:$ID$9)</f>
        <v>4246.9237277817156</v>
      </c>
      <c r="J11" s="42"/>
      <c r="K11" s="11">
        <f t="shared" si="0"/>
        <v>-36.589229742671037</v>
      </c>
      <c r="L11" s="77" t="s">
        <v>54</v>
      </c>
      <c r="M11" s="43">
        <f t="shared" si="2"/>
        <v>-29.338890328925132</v>
      </c>
      <c r="P11" s="67"/>
      <c r="Q11" s="64"/>
    </row>
    <row r="12" spans="2:17" ht="21" x14ac:dyDescent="0.55000000000000004">
      <c r="B12" s="87"/>
      <c r="C12" s="17" t="s">
        <v>10</v>
      </c>
      <c r="D12" s="18">
        <f>SUM([1]ماهانه!$HL$10:$HR$10)</f>
        <v>882.84199999999998</v>
      </c>
      <c r="E12" s="18">
        <f>SUM([1]ماهانه!$HL$10:$HW$10)</f>
        <v>1407.412</v>
      </c>
      <c r="F12" s="67"/>
      <c r="G12" s="18">
        <f>[1]ماهانه!$IC$10</f>
        <v>90.403999999999996</v>
      </c>
      <c r="H12" s="18">
        <f>[1]ماهانه!$ID$10</f>
        <v>78.908332281000014</v>
      </c>
      <c r="I12" s="18">
        <f>SUM([1]ماهانه!$HX$10:$ID$10)</f>
        <v>954.64533228100004</v>
      </c>
      <c r="J12" s="42"/>
      <c r="K12" s="58">
        <f t="shared" si="0"/>
        <v>-12.715883942082186</v>
      </c>
      <c r="L12" s="78" t="s">
        <v>54</v>
      </c>
      <c r="M12" s="57">
        <f t="shared" si="2"/>
        <v>8.1332030285147283</v>
      </c>
      <c r="P12" s="67"/>
      <c r="Q12" s="64"/>
    </row>
    <row r="13" spans="2:17" ht="21" x14ac:dyDescent="0.55000000000000004">
      <c r="B13" s="85" t="s">
        <v>11</v>
      </c>
      <c r="C13" s="16" t="s">
        <v>4</v>
      </c>
      <c r="D13" s="26">
        <v>20247.4143</v>
      </c>
      <c r="E13" s="26">
        <f>[1]ماهانه!$HW$20</f>
        <v>18378.5134</v>
      </c>
      <c r="F13" s="76"/>
      <c r="G13" s="69">
        <f>[1]ماهانه!$IC$20</f>
        <v>18397</v>
      </c>
      <c r="H13" s="69">
        <f>[1]ماهانه!$ID$20</f>
        <v>17854.812600000001</v>
      </c>
      <c r="I13" s="69">
        <f>H13</f>
        <v>17854.812600000001</v>
      </c>
      <c r="J13" s="75"/>
      <c r="K13" s="11">
        <f t="shared" ref="K13:K23" si="3">+H13/G13*100-100</f>
        <v>-2.9471511659509702</v>
      </c>
      <c r="L13" s="11">
        <f t="shared" ref="L13:L22" si="4">+H13/E13*100-100</f>
        <v>-2.8495275357798988</v>
      </c>
      <c r="M13" s="43">
        <f t="shared" si="2"/>
        <v>-11.816825914408241</v>
      </c>
      <c r="P13" s="67"/>
      <c r="Q13" s="64"/>
    </row>
    <row r="14" spans="2:17" s="9" customFormat="1" ht="21" x14ac:dyDescent="0.55000000000000004">
      <c r="B14" s="86"/>
      <c r="C14" s="2" t="s">
        <v>27</v>
      </c>
      <c r="D14" s="69">
        <f>[1]ماهانه!$HR$37</f>
        <v>508.33364293530002</v>
      </c>
      <c r="E14" s="69">
        <f>[1]ماهانه!$HW$37</f>
        <v>554.20000000000005</v>
      </c>
      <c r="F14" s="69"/>
      <c r="G14" s="69">
        <v>606.71665963650003</v>
      </c>
      <c r="H14" s="69">
        <v>612.73957946339999</v>
      </c>
      <c r="I14" s="69">
        <f>H14</f>
        <v>612.73957946339999</v>
      </c>
      <c r="J14" s="42"/>
      <c r="K14" s="11">
        <f t="shared" si="3"/>
        <v>0.99270717743409875</v>
      </c>
      <c r="L14" s="11">
        <f t="shared" si="4"/>
        <v>10.562897773980495</v>
      </c>
      <c r="M14" s="43">
        <f t="shared" si="2"/>
        <v>20.538860250370774</v>
      </c>
      <c r="N14" s="15"/>
      <c r="P14" s="67"/>
      <c r="Q14" s="64"/>
    </row>
    <row r="15" spans="2:17" ht="21" x14ac:dyDescent="0.55000000000000004">
      <c r="B15" s="86"/>
      <c r="C15" s="2" t="s">
        <v>12</v>
      </c>
      <c r="D15" s="67">
        <f>[1]ماهانه!$HR$24</f>
        <v>15039.957380170301</v>
      </c>
      <c r="E15" s="67">
        <f>[1]ماهانه!$HW$24</f>
        <v>13554.4498624394</v>
      </c>
      <c r="F15" s="67"/>
      <c r="G15" s="67">
        <f>[1]ماهانه!$IC$24</f>
        <v>13872.49204330664</v>
      </c>
      <c r="H15" s="67">
        <f>[1]ماهانه!$ID$24</f>
        <v>13312.829233610701</v>
      </c>
      <c r="I15" s="67">
        <f>H15</f>
        <v>13312.829233610701</v>
      </c>
      <c r="J15" s="42"/>
      <c r="K15" s="11">
        <f t="shared" si="3"/>
        <v>-4.0343350563748999</v>
      </c>
      <c r="L15" s="11">
        <f t="shared" si="4"/>
        <v>-1.7825926635226352</v>
      </c>
      <c r="M15" s="43">
        <f t="shared" si="2"/>
        <v>-11.483597346072031</v>
      </c>
      <c r="P15" s="67"/>
      <c r="Q15" s="64"/>
    </row>
    <row r="16" spans="2:17" ht="21" x14ac:dyDescent="0.55000000000000004">
      <c r="B16" s="86"/>
      <c r="C16" s="2" t="s">
        <v>23</v>
      </c>
      <c r="D16" s="67">
        <f>[1]ماهانه!$HR$25</f>
        <v>3417.7505397221198</v>
      </c>
      <c r="E16" s="67">
        <f>[1]ماهانه!$HW$25</f>
        <v>3780.9462852450001</v>
      </c>
      <c r="F16" s="67"/>
      <c r="G16" s="67">
        <f>[1]ماهانه!$IC$25</f>
        <v>3999.0546658499998</v>
      </c>
      <c r="H16" s="67">
        <f>[1]ماهانه!$ID$25</f>
        <v>4033.8706216580003</v>
      </c>
      <c r="I16" s="67">
        <f>H16</f>
        <v>4033.8706216580003</v>
      </c>
      <c r="J16" s="42"/>
      <c r="K16" s="11">
        <f t="shared" si="3"/>
        <v>0.87060464827631279</v>
      </c>
      <c r="L16" s="11">
        <f t="shared" si="4"/>
        <v>6.6894453750910827</v>
      </c>
      <c r="M16" s="43">
        <f t="shared" si="2"/>
        <v>18.027064139853067</v>
      </c>
      <c r="P16" s="67"/>
      <c r="Q16" s="64"/>
    </row>
    <row r="17" spans="2:17" ht="21" x14ac:dyDescent="0.55000000000000004">
      <c r="B17" s="86"/>
      <c r="C17" s="2" t="s">
        <v>42</v>
      </c>
      <c r="D17" s="67">
        <f>D18+D19+D20</f>
        <v>4561.0623749999995</v>
      </c>
      <c r="E17" s="67">
        <f>E18+E19+E20</f>
        <v>5108.074259</v>
      </c>
      <c r="F17" s="10"/>
      <c r="G17" s="67">
        <f>G18+G19+G20</f>
        <v>5369.6848719999998</v>
      </c>
      <c r="H17" s="67">
        <f t="shared" ref="H17:I17" si="5">H18+H19+H20</f>
        <v>5394.079459999999</v>
      </c>
      <c r="I17" s="67">
        <f t="shared" si="5"/>
        <v>5394.079459999999</v>
      </c>
      <c r="J17" s="42"/>
      <c r="K17" s="11">
        <f t="shared" si="3"/>
        <v>0.45430204158169829</v>
      </c>
      <c r="L17" s="11">
        <f t="shared" si="4"/>
        <v>5.5990807200205097</v>
      </c>
      <c r="M17" s="43">
        <f t="shared" si="2"/>
        <v>18.263663517647018</v>
      </c>
      <c r="P17" s="67"/>
      <c r="Q17" s="64"/>
    </row>
    <row r="18" spans="2:17" ht="18.75" x14ac:dyDescent="0.45">
      <c r="B18" s="86"/>
      <c r="C18" s="4" t="s">
        <v>36</v>
      </c>
      <c r="D18" s="67">
        <f>'[2]تامین مالی - مانده'!$AR$3/1000</f>
        <v>3972.7128210000001</v>
      </c>
      <c r="E18" s="67">
        <f>'[2]تامین مالی - مانده'!$AW$3/1000</f>
        <v>4316.2497050000002</v>
      </c>
      <c r="F18" s="67"/>
      <c r="G18" s="67">
        <f>'[2]تامین مالی - مانده'!$BC$3/1000</f>
        <v>4333.7429540000003</v>
      </c>
      <c r="H18" s="67">
        <f>'[2]تامین مالی - مانده'!$BD$3/1000</f>
        <v>4216.5069959999992</v>
      </c>
      <c r="I18" s="67">
        <f>H18</f>
        <v>4216.5069959999992</v>
      </c>
      <c r="J18" s="42"/>
      <c r="K18" s="11">
        <f t="shared" si="3"/>
        <v>-2.7051894688814713</v>
      </c>
      <c r="L18" s="11">
        <f t="shared" si="4"/>
        <v>-2.3108651217388427</v>
      </c>
      <c r="M18" s="43">
        <f t="shared" si="2"/>
        <v>6.1367178042995789</v>
      </c>
      <c r="P18" s="67"/>
      <c r="Q18" s="64"/>
    </row>
    <row r="19" spans="2:17" ht="18.75" x14ac:dyDescent="0.45">
      <c r="B19" s="86"/>
      <c r="C19" s="4" t="s">
        <v>35</v>
      </c>
      <c r="D19" s="67">
        <f>'[2]تامین مالی - مانده'!$AR$10/1000</f>
        <v>66.099999999999994</v>
      </c>
      <c r="E19" s="67">
        <f>'[2]تامین مالی - مانده'!$AW$10/1000</f>
        <v>91.665000000000006</v>
      </c>
      <c r="F19" s="67"/>
      <c r="G19" s="67">
        <f>'[2]تامین مالی - مانده'!$BC$10/1000</f>
        <v>116.035</v>
      </c>
      <c r="H19" s="67">
        <f>'[2]تامین مالی - مانده'!$BD$10/1000</f>
        <v>123.535</v>
      </c>
      <c r="I19" s="67">
        <f t="shared" ref="I19:I20" si="6">H19</f>
        <v>123.535</v>
      </c>
      <c r="J19" s="42"/>
      <c r="K19" s="11">
        <f t="shared" si="3"/>
        <v>6.4635670271900665</v>
      </c>
      <c r="L19" s="11">
        <f t="shared" si="4"/>
        <v>34.767904870997626</v>
      </c>
      <c r="M19" s="43">
        <f t="shared" si="2"/>
        <v>86.891074130105892</v>
      </c>
      <c r="P19" s="67"/>
      <c r="Q19" s="64"/>
    </row>
    <row r="20" spans="2:17" ht="18.75" x14ac:dyDescent="0.45">
      <c r="B20" s="87"/>
      <c r="C20" s="19" t="s">
        <v>24</v>
      </c>
      <c r="D20" s="33">
        <f>'[2]تامین مالی - مانده'!$AR$12/1000</f>
        <v>522.24955399999999</v>
      </c>
      <c r="E20" s="33">
        <f>'[2]تامین مالی - مانده'!$AW$12/1000</f>
        <v>700.15955399999996</v>
      </c>
      <c r="F20" s="10"/>
      <c r="G20" s="18">
        <f>'[2]تامین مالی - مانده'!$BC$12/1000</f>
        <v>919.90691800000002</v>
      </c>
      <c r="H20" s="33">
        <f>'[2]تامین مالی - مانده'!$BD$12/1000</f>
        <v>1054.037464</v>
      </c>
      <c r="I20" s="33">
        <f t="shared" si="6"/>
        <v>1054.037464</v>
      </c>
      <c r="J20" s="42"/>
      <c r="K20" s="58">
        <f t="shared" si="3"/>
        <v>14.580882410539715</v>
      </c>
      <c r="L20" s="58">
        <f t="shared" si="4"/>
        <v>50.542466781793024</v>
      </c>
      <c r="M20" s="57">
        <f t="shared" si="2"/>
        <v>101.82639811311356</v>
      </c>
      <c r="P20" s="67"/>
      <c r="Q20" s="64"/>
    </row>
    <row r="21" spans="2:17" ht="21" x14ac:dyDescent="0.4">
      <c r="B21" s="88" t="s">
        <v>40</v>
      </c>
      <c r="C21" s="89"/>
      <c r="D21" s="67">
        <f>[1]ماهانه!$HR$47+[1]ماهانه!$HR$41+[1]ماهانه!$HR$35+[1]ماهانه!$HR$16</f>
        <v>907.36705499048594</v>
      </c>
      <c r="E21" s="68">
        <f>[1]ماهانه!$HW$16+[1]ماهانه!$HW$35+[1]ماهانه!$HW$41+[1]ماهانه!$HW$47</f>
        <v>1024.8504585851331</v>
      </c>
      <c r="F21" s="74"/>
      <c r="G21" s="67">
        <f>[1]ماهانه!$IC$47+[1]ماهانه!$IC$41+[1]ماهانه!$IC$35+[1]ماهانه!$IC$16</f>
        <v>1443.4177539866289</v>
      </c>
      <c r="H21" s="67">
        <f>[1]ماهانه!$ID$47+[1]ماهانه!$ID$41+[1]ماهانه!$ID$35+[1]ماهانه!$ID$16</f>
        <v>1478.336985716873</v>
      </c>
      <c r="I21" s="67">
        <f>H21</f>
        <v>1478.336985716873</v>
      </c>
      <c r="J21" s="75"/>
      <c r="K21" s="11">
        <f t="shared" si="3"/>
        <v>2.4192048098202577</v>
      </c>
      <c r="L21" s="32">
        <f t="shared" si="4"/>
        <v>44.249043685632415</v>
      </c>
      <c r="M21" s="43">
        <f t="shared" si="2"/>
        <v>62.926015176115669</v>
      </c>
      <c r="P21" s="67"/>
      <c r="Q21" s="64"/>
    </row>
    <row r="22" spans="2:17" ht="21" x14ac:dyDescent="0.4">
      <c r="B22" s="88" t="s">
        <v>41</v>
      </c>
      <c r="C22" s="89"/>
      <c r="D22" s="67">
        <f>D21+D16+D15+D10+D9</f>
        <v>77353.199381382903</v>
      </c>
      <c r="E22" s="67">
        <f>E21+E16+E15+E10+E9</f>
        <v>72309.202747939969</v>
      </c>
      <c r="F22" s="67"/>
      <c r="G22" s="67">
        <f>G21+G16+G15+G10+G9</f>
        <v>70820.497377773267</v>
      </c>
      <c r="H22" s="67">
        <f>H21+H16+H15+H10+H9</f>
        <v>68329.29074897067</v>
      </c>
      <c r="I22" s="67">
        <f>I21+I16+I15+I10+I9</f>
        <v>68329.29074897067</v>
      </c>
      <c r="J22" s="42"/>
      <c r="K22" s="11">
        <f t="shared" si="3"/>
        <v>-3.5176350365260873</v>
      </c>
      <c r="L22" s="32">
        <f t="shared" si="4"/>
        <v>-5.504018641780263</v>
      </c>
      <c r="M22" s="43">
        <f t="shared" si="2"/>
        <v>-11.665850546039707</v>
      </c>
      <c r="P22" s="67"/>
      <c r="Q22" s="64"/>
    </row>
    <row r="23" spans="2:17" ht="21.75" thickBot="1" x14ac:dyDescent="0.45">
      <c r="B23" s="90" t="s">
        <v>39</v>
      </c>
      <c r="C23" s="91"/>
      <c r="D23" s="66">
        <f>'[2]ارزش جذب و تجهیز منابع مالی'!$AZ$11/1000</f>
        <v>3004.8029999999999</v>
      </c>
      <c r="E23" s="34">
        <f>'[2]ارزش جذب و تجهیز منابع مالی'!$BE$11/1000</f>
        <v>7180.7749999999996</v>
      </c>
      <c r="F23" s="65"/>
      <c r="G23" s="66">
        <f>('[2]ارزش جذب و تجهیز منابع مالی'!$BK$11-'[2]ارزش جذب و تجهیز منابع مالی'!$BJ$11)/1000</f>
        <v>578.73500000000001</v>
      </c>
      <c r="H23" s="34">
        <f>('[2]ارزش جذب و تجهیز منابع مالی'!$BL$11-'[2]ارزش جذب و تجهیز منابع مالی'!$BK$11)/1000</f>
        <v>239.233</v>
      </c>
      <c r="I23" s="66">
        <f>'[2]ارزش جذب و تجهیز منابع مالی'!$BL$11/1000</f>
        <v>2255.5279999999998</v>
      </c>
      <c r="J23" s="44"/>
      <c r="K23" s="3">
        <f t="shared" si="3"/>
        <v>-58.662773117229818</v>
      </c>
      <c r="L23" s="34" t="s">
        <v>54</v>
      </c>
      <c r="M23" s="45">
        <f t="shared" si="2"/>
        <v>-24.935910939918529</v>
      </c>
      <c r="P23" s="67"/>
      <c r="Q23" s="64"/>
    </row>
    <row r="24" spans="2:17" ht="18" x14ac:dyDescent="0.45">
      <c r="B24" s="20" t="s">
        <v>29</v>
      </c>
      <c r="C24" s="21"/>
      <c r="D24" s="22"/>
      <c r="E24" s="22"/>
      <c r="F24" s="22"/>
      <c r="G24" s="15"/>
      <c r="H24" s="15"/>
      <c r="I24" s="15"/>
      <c r="J24" s="15"/>
      <c r="M24" s="42"/>
      <c r="O24" s="9"/>
      <c r="P24" s="67"/>
    </row>
    <row r="25" spans="2:17" x14ac:dyDescent="0.4">
      <c r="B25" s="84" t="s">
        <v>30</v>
      </c>
      <c r="C25" s="84"/>
      <c r="D25" s="23"/>
      <c r="E25" s="23"/>
      <c r="F25" s="23"/>
      <c r="G25" s="15"/>
      <c r="H25" s="15"/>
      <c r="I25" s="15"/>
      <c r="J25" s="15"/>
    </row>
    <row r="26" spans="2:17" x14ac:dyDescent="0.4">
      <c r="B26" s="84" t="s">
        <v>31</v>
      </c>
      <c r="C26" s="84"/>
      <c r="D26" s="84"/>
      <c r="E26" s="84"/>
      <c r="F26" s="83"/>
      <c r="G26" s="83"/>
      <c r="H26" s="83"/>
      <c r="I26" s="83"/>
      <c r="J26" s="15"/>
      <c r="M26" s="31"/>
    </row>
    <row r="27" spans="2:17" x14ac:dyDescent="0.4">
      <c r="B27" s="82" t="s">
        <v>32</v>
      </c>
      <c r="C27" s="82"/>
      <c r="D27" s="82"/>
      <c r="E27" s="82"/>
      <c r="F27" s="82"/>
      <c r="G27" s="83"/>
      <c r="H27" s="83"/>
      <c r="I27" s="83"/>
      <c r="J27" s="83"/>
      <c r="K27" s="83"/>
    </row>
    <row r="28" spans="2:17" x14ac:dyDescent="0.4">
      <c r="B28" s="79" t="s">
        <v>33</v>
      </c>
      <c r="C28" s="79"/>
      <c r="D28" s="79"/>
      <c r="E28" s="79"/>
      <c r="F28" s="79"/>
      <c r="G28" s="15"/>
      <c r="H28" s="15"/>
      <c r="I28" s="15"/>
      <c r="J28" s="15"/>
    </row>
    <row r="29" spans="2:17" ht="19.5" x14ac:dyDescent="0.5">
      <c r="B29" s="80" t="s">
        <v>50</v>
      </c>
      <c r="C29" s="80"/>
      <c r="D29" s="80"/>
      <c r="E29" s="80"/>
      <c r="F29" s="80"/>
      <c r="G29" s="81"/>
      <c r="H29" s="81"/>
      <c r="I29" s="81"/>
      <c r="J29" s="81"/>
      <c r="K29" s="81"/>
    </row>
  </sheetData>
  <mergeCells count="16">
    <mergeCell ref="G4:I4"/>
    <mergeCell ref="K4:M4"/>
    <mergeCell ref="B3:C3"/>
    <mergeCell ref="B4:C6"/>
    <mergeCell ref="B7:B12"/>
    <mergeCell ref="D3:L3"/>
    <mergeCell ref="D4:E4"/>
    <mergeCell ref="B28:F28"/>
    <mergeCell ref="B29:K29"/>
    <mergeCell ref="B27:K27"/>
    <mergeCell ref="B26:I26"/>
    <mergeCell ref="B13:B20"/>
    <mergeCell ref="B21:C21"/>
    <mergeCell ref="B22:C22"/>
    <mergeCell ref="B23:C23"/>
    <mergeCell ref="B25:C25"/>
  </mergeCells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3"/>
  <sheetViews>
    <sheetView rightToLeft="1" tabSelected="1" workbookViewId="0">
      <selection activeCell="L12" sqref="L12"/>
    </sheetView>
  </sheetViews>
  <sheetFormatPr defaultRowHeight="15.75" x14ac:dyDescent="0.4"/>
  <cols>
    <col min="2" max="2" width="38" customWidth="1"/>
    <col min="4" max="4" width="9.42578125" bestFit="1" customWidth="1"/>
    <col min="5" max="5" width="1.85546875" customWidth="1"/>
    <col min="6" max="6" width="10.42578125" bestFit="1" customWidth="1"/>
    <col min="8" max="8" width="11.42578125" customWidth="1"/>
    <col min="9" max="9" width="1.42578125" style="9" customWidth="1"/>
    <col min="10" max="10" width="10.140625" customWidth="1"/>
    <col min="11" max="11" width="12.28515625" style="15" bestFit="1" customWidth="1"/>
    <col min="12" max="12" width="23.5703125" customWidth="1"/>
  </cols>
  <sheetData>
    <row r="4" spans="2:11" ht="16.5" thickBot="1" x14ac:dyDescent="0.45"/>
    <row r="5" spans="2:11" ht="21.75" thickBot="1" x14ac:dyDescent="0.6">
      <c r="B5" s="46" t="s">
        <v>13</v>
      </c>
      <c r="C5" s="108" t="s">
        <v>53</v>
      </c>
      <c r="D5" s="108"/>
      <c r="E5" s="108"/>
      <c r="F5" s="108"/>
      <c r="G5" s="108"/>
      <c r="H5" s="108"/>
      <c r="I5" s="108"/>
      <c r="J5" s="108"/>
      <c r="K5" s="47">
        <v>2</v>
      </c>
    </row>
    <row r="6" spans="2:11" x14ac:dyDescent="0.2">
      <c r="B6" s="106" t="s">
        <v>0</v>
      </c>
      <c r="C6" s="104">
        <v>1400</v>
      </c>
      <c r="D6" s="104"/>
      <c r="E6" s="39"/>
      <c r="F6" s="104">
        <v>1401</v>
      </c>
      <c r="G6" s="104"/>
      <c r="H6" s="104"/>
      <c r="I6" s="72"/>
      <c r="J6" s="109" t="s">
        <v>2</v>
      </c>
      <c r="K6" s="110"/>
    </row>
    <row r="7" spans="2:11" x14ac:dyDescent="0.4">
      <c r="B7" s="106"/>
      <c r="C7" s="13" t="s">
        <v>44</v>
      </c>
      <c r="D7" s="13" t="s">
        <v>3</v>
      </c>
      <c r="E7" s="1"/>
      <c r="F7" s="13" t="s">
        <v>45</v>
      </c>
      <c r="G7" s="5" t="s">
        <v>46</v>
      </c>
      <c r="H7" s="13" t="s">
        <v>55</v>
      </c>
      <c r="I7" s="1"/>
      <c r="J7" s="1" t="s">
        <v>51</v>
      </c>
      <c r="K7" s="48" t="s">
        <v>48</v>
      </c>
    </row>
    <row r="8" spans="2:11" ht="16.5" thickBot="1" x14ac:dyDescent="0.45">
      <c r="B8" s="107"/>
      <c r="C8" s="14" t="s">
        <v>25</v>
      </c>
      <c r="D8" s="14" t="s">
        <v>1</v>
      </c>
      <c r="E8" s="14"/>
      <c r="F8" s="14" t="s">
        <v>5</v>
      </c>
      <c r="G8" s="14" t="s">
        <v>5</v>
      </c>
      <c r="H8" s="14" t="s">
        <v>25</v>
      </c>
      <c r="I8" s="14"/>
      <c r="J8" s="14" t="s">
        <v>26</v>
      </c>
      <c r="K8" s="49" t="s">
        <v>52</v>
      </c>
    </row>
    <row r="9" spans="2:11" ht="21" x14ac:dyDescent="0.5">
      <c r="B9" s="50" t="s">
        <v>14</v>
      </c>
      <c r="C9" s="35">
        <f>C10+C11+C12+C13</f>
        <v>1520</v>
      </c>
      <c r="D9" s="35">
        <f t="shared" ref="D9:G9" si="0">D10+D11+D12+D13</f>
        <v>2158</v>
      </c>
      <c r="E9" s="35">
        <f t="shared" si="0"/>
        <v>0</v>
      </c>
      <c r="F9" s="35">
        <f t="shared" si="0"/>
        <v>356.081547</v>
      </c>
      <c r="G9" s="35">
        <f t="shared" si="0"/>
        <v>27.843042000000001</v>
      </c>
      <c r="H9" s="35">
        <f>H10+H11+H12+H13</f>
        <v>695.57434499999999</v>
      </c>
      <c r="I9" s="35"/>
      <c r="J9" s="38">
        <f>G9/F9*100-100</f>
        <v>-92.180711908668499</v>
      </c>
      <c r="K9" s="51">
        <f>+H9/C9*100-100</f>
        <v>-54.238529934210526</v>
      </c>
    </row>
    <row r="10" spans="2:11" ht="19.5" x14ac:dyDescent="0.5">
      <c r="B10" s="52" t="s">
        <v>15</v>
      </c>
      <c r="C10" s="36">
        <f>SUM('[2]تامین مالی - انتشار'!$AL$3:$AR$3)/1000</f>
        <v>1065</v>
      </c>
      <c r="D10" s="36">
        <f>SUM('[2]تامین مالی - انتشار'!$AL$3:$AW$3)/1000</f>
        <v>1165</v>
      </c>
      <c r="E10" s="70"/>
      <c r="F10" s="60">
        <f>'[2]تامین مالی - انتشار'!$BC$3/1000</f>
        <v>150</v>
      </c>
      <c r="G10" s="60">
        <f>'[2]تامین مالی - انتشار'!$BD$3/1000</f>
        <v>0</v>
      </c>
      <c r="H10" s="36">
        <f>SUM('[2]تامین مالی - انتشار'!$AX$3:$BD$3)/1000</f>
        <v>150</v>
      </c>
      <c r="I10" s="35"/>
      <c r="J10" s="37">
        <v>-100</v>
      </c>
      <c r="K10" s="53">
        <f>+H10/C10*100-100</f>
        <v>-85.91549295774648</v>
      </c>
    </row>
    <row r="11" spans="2:11" ht="19.5" x14ac:dyDescent="0.5">
      <c r="B11" s="52" t="s">
        <v>16</v>
      </c>
      <c r="C11" s="36">
        <f>SUM('[2]تامین مالی - انتشار'!$AL$4:$AR$4)/1000</f>
        <v>115</v>
      </c>
      <c r="D11" s="36">
        <f>SUM('[2]تامین مالی - انتشار'!$AL$4:$AW$4)/1000</f>
        <v>153</v>
      </c>
      <c r="E11" s="70"/>
      <c r="F11" s="60">
        <f>'[2]تامین مالی - انتشار'!$BC$4/1000</f>
        <v>0</v>
      </c>
      <c r="G11" s="60">
        <f>'[2]تامین مالی - انتشار'!$BD$4/1000</f>
        <v>0</v>
      </c>
      <c r="H11" s="35">
        <f>SUM('[2]تامین مالی - انتشار'!$AX$4:$BD$4)/1000</f>
        <v>0</v>
      </c>
      <c r="I11" s="35"/>
      <c r="J11" s="63" t="s">
        <v>43</v>
      </c>
      <c r="K11" s="53">
        <v>-100</v>
      </c>
    </row>
    <row r="12" spans="2:11" ht="18.75" x14ac:dyDescent="0.45">
      <c r="B12" s="52" t="s">
        <v>17</v>
      </c>
      <c r="C12" s="36">
        <f>SUM('[2]تامین مالی - انتشار'!$AL$6:$AR$6)/1000</f>
        <v>340</v>
      </c>
      <c r="D12" s="36">
        <f>SUM('[2]تامین مالی - انتشار'!$AL$6:$AW$6)/1000</f>
        <v>840</v>
      </c>
      <c r="E12" s="70"/>
      <c r="F12" s="36">
        <f>'[2]تامین مالی - انتشار'!$BC$6/1000</f>
        <v>206.081547</v>
      </c>
      <c r="G12" s="36">
        <f>'[2]تامین مالی - انتشار'!$BD$6/1000</f>
        <v>27.843042000000001</v>
      </c>
      <c r="H12" s="36">
        <f>SUM('[2]تامین مالی - انتشار'!$AX$6:$BD$6)/1000</f>
        <v>545.57434499999999</v>
      </c>
      <c r="I12" s="36"/>
      <c r="J12" s="36">
        <f>G12/F12*100-100</f>
        <v>-86.489308526007903</v>
      </c>
      <c r="K12" s="53">
        <f>+H12/C12*100-100</f>
        <v>60.463042647058813</v>
      </c>
    </row>
    <row r="13" spans="2:11" ht="19.5" x14ac:dyDescent="0.5">
      <c r="B13" s="52" t="s">
        <v>18</v>
      </c>
      <c r="C13" s="36">
        <f>SUM('[2]تامین مالی - انتشار'!$AL$7:$AR$7)/1000</f>
        <v>0</v>
      </c>
      <c r="D13" s="36">
        <f>SUM('[3]تامین مالی - انتشار'!$AL$7:$AW$7)/1000</f>
        <v>0</v>
      </c>
      <c r="E13" s="70"/>
      <c r="F13" s="60">
        <f>'[2]تامین مالی - انتشار'!$BC$7/1000</f>
        <v>0</v>
      </c>
      <c r="G13" s="60">
        <f>'[2]تامین مالی - انتشار'!$BD$7/1000</f>
        <v>0</v>
      </c>
      <c r="H13" s="35">
        <f>SUM('[2]تامین مالی - انتشار'!$AX$7:$BD$7)/1000</f>
        <v>0</v>
      </c>
      <c r="I13" s="35"/>
      <c r="J13" s="63" t="s">
        <v>43</v>
      </c>
      <c r="K13" s="53" t="s">
        <v>43</v>
      </c>
    </row>
    <row r="14" spans="2:11" ht="21" x14ac:dyDescent="0.5">
      <c r="B14" s="50" t="s">
        <v>19</v>
      </c>
      <c r="C14" s="35">
        <f>C15</f>
        <v>81.081793999999988</v>
      </c>
      <c r="D14" s="35">
        <v>114.659603</v>
      </c>
      <c r="E14" s="70"/>
      <c r="F14" s="35">
        <f>F15</f>
        <v>0</v>
      </c>
      <c r="G14" s="35">
        <f t="shared" ref="G14:H14" si="1">G15</f>
        <v>7.5</v>
      </c>
      <c r="H14" s="35">
        <f t="shared" si="1"/>
        <v>111.857191</v>
      </c>
      <c r="I14" s="35"/>
      <c r="J14" s="38" t="s">
        <v>43</v>
      </c>
      <c r="K14" s="51">
        <f>+H14/C14*100-100</f>
        <v>37.95598923230537</v>
      </c>
    </row>
    <row r="15" spans="2:11" ht="18.75" x14ac:dyDescent="0.45">
      <c r="B15" s="52" t="s">
        <v>38</v>
      </c>
      <c r="C15" s="36">
        <f>'[4]کل تا پایان مهر'!$G$26+SUM('[2]تامین مالی - انتشار'!$AL$10:$AR$10)/1000</f>
        <v>81.081793999999988</v>
      </c>
      <c r="D15" s="36">
        <f>'[5]کل تا پایان اسفند'!$G$45+SUM('[2]تامین مالی - انتشار'!$AL$10:$AW$10)/1000</f>
        <v>114.659603</v>
      </c>
      <c r="E15" s="70"/>
      <c r="F15" s="62">
        <f>'[2]تامین مالی - انتشار'!$BC$10/1000</f>
        <v>0</v>
      </c>
      <c r="G15" s="36">
        <f>'[2]تامین مالی - انتشار'!$BD$10/1000</f>
        <v>7.5</v>
      </c>
      <c r="H15" s="36">
        <f>'[6]کل تا پایان تیر'!$G$22/1000000+SUM('[2]تامین مالی - انتشار'!$AX$10:$BD$10)/1000</f>
        <v>111.857191</v>
      </c>
      <c r="I15" s="36"/>
      <c r="J15" s="37" t="s">
        <v>43</v>
      </c>
      <c r="K15" s="53">
        <f>+H15/C15*100-100</f>
        <v>37.95598923230537</v>
      </c>
    </row>
    <row r="16" spans="2:11" ht="21" x14ac:dyDescent="0.5">
      <c r="B16" s="50" t="s">
        <v>20</v>
      </c>
      <c r="C16" s="35">
        <f>SUM('[2]تامین مالی - انتشار'!$AL$11:$AR$11)/1000</f>
        <v>113.5</v>
      </c>
      <c r="D16" s="35">
        <v>348.05</v>
      </c>
      <c r="E16" s="70"/>
      <c r="F16" s="61">
        <f>'[2]تامین مالی - انتشار'!$BC$11/1000</f>
        <v>61.527363999999999</v>
      </c>
      <c r="G16" s="61">
        <f>'[2]تامین مالی - انتشار'!$BD$11/1000</f>
        <v>154.330546</v>
      </c>
      <c r="H16" s="35">
        <f>SUM('[2]تامین مالی - انتشار'!$AX$11:$BD$11)/1000</f>
        <v>467.19791000000004</v>
      </c>
      <c r="I16" s="35"/>
      <c r="J16" s="54">
        <f t="shared" ref="J16" si="2">G16/F16*100-100</f>
        <v>150.83237110564335</v>
      </c>
      <c r="K16" s="51">
        <f>+H16/C16*100-100</f>
        <v>311.6281145374449</v>
      </c>
    </row>
    <row r="17" spans="1:15" ht="21.75" thickBot="1" x14ac:dyDescent="0.55000000000000004">
      <c r="B17" s="55" t="s">
        <v>21</v>
      </c>
      <c r="C17" s="59">
        <f>C9+C14+C16</f>
        <v>1714.5817939999999</v>
      </c>
      <c r="D17" s="59">
        <f>D9+D14+D16</f>
        <v>2620.7096030000002</v>
      </c>
      <c r="E17" s="59"/>
      <c r="F17" s="59">
        <f>+F9+F14+F16</f>
        <v>417.60891099999998</v>
      </c>
      <c r="G17" s="59">
        <f>+G9+G14+G16</f>
        <v>189.673588</v>
      </c>
      <c r="H17" s="59">
        <f>+H9+H14+H16</f>
        <v>1274.6294460000001</v>
      </c>
      <c r="I17" s="59"/>
      <c r="J17" s="8">
        <f>G17/F17*100-100</f>
        <v>-54.581048678819975</v>
      </c>
      <c r="K17" s="56">
        <f>+H17/C17*100-100</f>
        <v>-25.65945524089706</v>
      </c>
    </row>
    <row r="18" spans="1:15" x14ac:dyDescent="0.4">
      <c r="B18" s="15" t="s">
        <v>28</v>
      </c>
    </row>
    <row r="19" spans="1:15" ht="19.5" x14ac:dyDescent="0.5">
      <c r="A19" s="24"/>
      <c r="B19" s="105" t="s">
        <v>50</v>
      </c>
      <c r="C19" s="105"/>
      <c r="D19" s="105"/>
      <c r="E19" s="105"/>
      <c r="F19" s="105"/>
      <c r="G19" s="105"/>
      <c r="H19" s="83"/>
      <c r="I19" s="24"/>
      <c r="J19" s="24"/>
      <c r="K19" s="24"/>
    </row>
    <row r="20" spans="1:15" x14ac:dyDescent="0.4">
      <c r="D20" s="12"/>
    </row>
    <row r="22" spans="1:15" s="24" customFormat="1" ht="18" x14ac:dyDescent="0.45">
      <c r="D22" s="25"/>
    </row>
    <row r="23" spans="1:15" s="24" customFormat="1" ht="18" x14ac:dyDescent="0.45">
      <c r="D23" s="71"/>
    </row>
    <row r="24" spans="1:15" s="24" customFormat="1" ht="21" x14ac:dyDescent="0.45">
      <c r="B24" s="25"/>
      <c r="C24" s="25"/>
      <c r="D24" s="25"/>
      <c r="L24" s="6"/>
      <c r="N24" s="29"/>
      <c r="O24" s="29"/>
    </row>
    <row r="25" spans="1:15" s="24" customFormat="1" ht="18.75" x14ac:dyDescent="0.45">
      <c r="B25" s="25"/>
      <c r="C25" s="25"/>
      <c r="D25" s="25"/>
      <c r="L25" s="7"/>
      <c r="O25" s="29"/>
    </row>
    <row r="26" spans="1:15" s="24" customFormat="1" ht="18.75" x14ac:dyDescent="0.45">
      <c r="B26" s="25"/>
      <c r="C26" s="25"/>
      <c r="D26" s="25"/>
      <c r="L26" s="7"/>
      <c r="O26" s="29"/>
    </row>
    <row r="27" spans="1:15" s="24" customFormat="1" ht="18.75" x14ac:dyDescent="0.45">
      <c r="B27" s="25"/>
      <c r="C27" s="25"/>
      <c r="D27" s="25"/>
      <c r="E27" s="25"/>
      <c r="F27" s="25"/>
      <c r="G27" s="25"/>
      <c r="H27" s="25"/>
      <c r="I27" s="25"/>
      <c r="L27" s="7"/>
      <c r="O27" s="29"/>
    </row>
    <row r="28" spans="1:15" s="24" customFormat="1" ht="18.75" x14ac:dyDescent="0.45">
      <c r="B28" s="25"/>
      <c r="C28" s="25"/>
      <c r="D28" s="25"/>
      <c r="E28" s="25"/>
      <c r="F28" s="25"/>
      <c r="G28" s="25"/>
      <c r="H28" s="25"/>
      <c r="I28" s="25"/>
      <c r="L28" s="7"/>
      <c r="O28" s="29"/>
    </row>
    <row r="29" spans="1:15" s="24" customFormat="1" ht="18.75" x14ac:dyDescent="0.45">
      <c r="B29" s="25"/>
      <c r="C29" s="25"/>
      <c r="D29" s="25"/>
      <c r="L29" s="7"/>
      <c r="O29" s="29"/>
    </row>
    <row r="30" spans="1:15" s="24" customFormat="1" ht="21" x14ac:dyDescent="0.45">
      <c r="B30" s="25"/>
      <c r="C30" s="25"/>
      <c r="D30" s="25"/>
      <c r="L30" s="6"/>
      <c r="O30" s="29"/>
    </row>
    <row r="31" spans="1:15" s="24" customFormat="1" ht="18.75" x14ac:dyDescent="0.45">
      <c r="L31" s="7"/>
      <c r="O31" s="29"/>
    </row>
    <row r="32" spans="1:15" ht="21" x14ac:dyDescent="0.45">
      <c r="L32" s="6"/>
      <c r="O32" s="29"/>
    </row>
    <row r="33" spans="12:15" ht="18.75" x14ac:dyDescent="0.45">
      <c r="L33" s="7"/>
      <c r="O33" s="29"/>
    </row>
  </sheetData>
  <mergeCells count="6">
    <mergeCell ref="B19:H19"/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2023-07-16T08:02:04Z</cp:lastPrinted>
  <dcterms:created xsi:type="dcterms:W3CDTF">2003-09-29T07:20:23Z</dcterms:created>
  <dcterms:modified xsi:type="dcterms:W3CDTF">2023-07-19T09:14:08Z</dcterms:modified>
</cp:coreProperties>
</file>