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n.kilani\Desktop\فایل های موجود در درایو x\متفرقه\گزیده آذر1401\بازار سرمایه\"/>
    </mc:Choice>
  </mc:AlternateContent>
  <bookViews>
    <workbookView xWindow="0" yWindow="0" windowWidth="19200" windowHeight="10860" tabRatio="694"/>
  </bookViews>
  <sheets>
    <sheet name="شاخص فعالیت " sheetId="4" r:id="rId1"/>
    <sheet name="اوراق مالی اسلامی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0">'شاخص فعالیت '!$A$1:$N$30</definedName>
    <definedName name="published">#REF!</definedName>
    <definedName name="purchace">#REF!</definedName>
    <definedName name="received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5" l="1"/>
  <c r="D15" i="5"/>
  <c r="C15" i="5"/>
  <c r="D14" i="5" l="1"/>
  <c r="C14" i="5" l="1"/>
  <c r="H15" i="5" l="1"/>
  <c r="H14" i="5" l="1"/>
  <c r="D23" i="4"/>
  <c r="I23" i="4"/>
  <c r="K14" i="5" l="1"/>
  <c r="H16" i="5" l="1"/>
  <c r="F16" i="5"/>
  <c r="F15" i="5"/>
  <c r="F14" i="5" s="1"/>
  <c r="D16" i="5"/>
  <c r="D17" i="5" s="1"/>
  <c r="C13" i="5"/>
  <c r="C12" i="5"/>
  <c r="C10" i="5"/>
  <c r="C11" i="5"/>
  <c r="H12" i="5"/>
  <c r="H11" i="5"/>
  <c r="H10" i="5"/>
  <c r="G16" i="5"/>
  <c r="J16" i="5" s="1"/>
  <c r="G15" i="5"/>
  <c r="F9" i="5"/>
  <c r="G12" i="5"/>
  <c r="J12" i="5" s="1"/>
  <c r="G11" i="5"/>
  <c r="G10" i="5"/>
  <c r="J10" i="5" s="1"/>
  <c r="G21" i="4"/>
  <c r="D21" i="4"/>
  <c r="G17" i="4"/>
  <c r="M23" i="4"/>
  <c r="H23" i="4"/>
  <c r="K10" i="5" l="1"/>
  <c r="J15" i="5"/>
  <c r="C9" i="5"/>
  <c r="K16" i="5"/>
  <c r="K12" i="5"/>
  <c r="K11" i="5"/>
  <c r="G9" i="5"/>
  <c r="J9" i="5" s="1"/>
  <c r="G14" i="5"/>
  <c r="J14" i="5" s="1"/>
  <c r="K23" i="4"/>
  <c r="K15" i="5"/>
  <c r="F17" i="5"/>
  <c r="H9" i="5"/>
  <c r="C17" i="5" l="1"/>
  <c r="K9" i="5"/>
  <c r="H17" i="5"/>
  <c r="G17" i="5"/>
  <c r="J17" i="5" s="1"/>
  <c r="D20" i="4"/>
  <c r="D19" i="4"/>
  <c r="D18" i="4"/>
  <c r="D16" i="4"/>
  <c r="D15" i="4"/>
  <c r="D14" i="4"/>
  <c r="D13" i="4"/>
  <c r="D12" i="4"/>
  <c r="D11" i="4"/>
  <c r="D10" i="4"/>
  <c r="D8" i="4"/>
  <c r="D7" i="4"/>
  <c r="K17" i="5" l="1"/>
  <c r="D17" i="4"/>
  <c r="E9" i="4" l="1"/>
  <c r="E22" i="4" s="1"/>
  <c r="H20" i="4" l="1"/>
  <c r="I20" i="4"/>
  <c r="K20" i="4" l="1"/>
  <c r="L20" i="4"/>
  <c r="M20" i="4"/>
  <c r="H11" i="4" l="1"/>
  <c r="I11" i="4"/>
  <c r="M11" i="4" s="1"/>
  <c r="I8" i="4"/>
  <c r="M8" i="4" s="1"/>
  <c r="H8" i="4"/>
  <c r="K11" i="4" l="1"/>
  <c r="L8" i="4"/>
  <c r="K8" i="4"/>
  <c r="H7" i="4"/>
  <c r="I7" i="4"/>
  <c r="M7" i="4" s="1"/>
  <c r="G9" i="4"/>
  <c r="G22" i="4" s="1"/>
  <c r="D9" i="4"/>
  <c r="D22" i="4" s="1"/>
  <c r="K7" i="4" l="1"/>
  <c r="L7" i="4"/>
  <c r="H9" i="4" l="1"/>
  <c r="I9" i="4"/>
  <c r="I16" i="4"/>
  <c r="M16" i="4" s="1"/>
  <c r="H16" i="4"/>
  <c r="H14" i="4"/>
  <c r="I14" i="4"/>
  <c r="M14" i="4" s="1"/>
  <c r="H18" i="4"/>
  <c r="I18" i="4"/>
  <c r="I12" i="4"/>
  <c r="M12" i="4" s="1"/>
  <c r="H12" i="4"/>
  <c r="H10" i="4"/>
  <c r="I10" i="4"/>
  <c r="M10" i="4" s="1"/>
  <c r="I13" i="4"/>
  <c r="M13" i="4" s="1"/>
  <c r="H13" i="4"/>
  <c r="H15" i="4"/>
  <c r="I15" i="4"/>
  <c r="M15" i="4" s="1"/>
  <c r="I19" i="4"/>
  <c r="H19" i="4"/>
  <c r="I17" i="4" l="1"/>
  <c r="M18" i="4"/>
  <c r="K15" i="4"/>
  <c r="L15" i="4"/>
  <c r="K18" i="4"/>
  <c r="H17" i="4"/>
  <c r="L18" i="4"/>
  <c r="K14" i="4"/>
  <c r="L14" i="4"/>
  <c r="K16" i="4"/>
  <c r="L16" i="4"/>
  <c r="L13" i="4"/>
  <c r="K13" i="4"/>
  <c r="K10" i="4"/>
  <c r="L10" i="4"/>
  <c r="H21" i="4"/>
  <c r="H22" i="4" s="1"/>
  <c r="I21" i="4"/>
  <c r="M21" i="4" s="1"/>
  <c r="K19" i="4"/>
  <c r="L19" i="4"/>
  <c r="K12" i="4"/>
  <c r="M9" i="4"/>
  <c r="I22" i="4"/>
  <c r="M22" i="4" s="1"/>
  <c r="M19" i="4"/>
  <c r="K9" i="4"/>
  <c r="L9" i="4"/>
  <c r="K17" i="4" l="1"/>
  <c r="L17" i="4"/>
  <c r="M17" i="4"/>
  <c r="L22" i="4"/>
  <c r="K22" i="4"/>
  <c r="L21" i="4"/>
  <c r="K21" i="4"/>
</calcChain>
</file>

<file path=xl/sharedStrings.xml><?xml version="1.0" encoding="utf-8"?>
<sst xmlns="http://schemas.openxmlformats.org/spreadsheetml/2006/main" count="81" uniqueCount="57">
  <si>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</si>
  <si>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</si>
  <si>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</si>
  <si>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</si>
  <si>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</si>
  <si>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</si>
  <si>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</si>
  <si>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</si>
  <si>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</si>
  <si>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</si>
  <si>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 xml:space="preserve">حجم معاملات </t>
  </si>
  <si>
    <t>فرابورس</t>
  </si>
  <si>
    <t xml:space="preserve">ارزش بازار سهام  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</si>
  <si>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</si>
  <si>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</si>
  <si>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</si>
  <si>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</si>
  <si>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</si>
  <si>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</si>
  <si>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</si>
  <si>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</si>
  <si>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</si>
  <si>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</si>
  <si>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</si>
  <si>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>شرکتي</t>
  </si>
  <si>
    <t>ماهه</t>
  </si>
  <si>
    <t>ماه گذشته</t>
  </si>
  <si>
    <t xml:space="preserve">شاخص صکوک </t>
  </si>
  <si>
    <t>پايان سال 1400</t>
  </si>
  <si>
    <t>شهرداري ها</t>
  </si>
  <si>
    <t>دولتي</t>
  </si>
  <si>
    <t>شاخص ها و نماگرهاي بازار اوراق بهادار تهران</t>
  </si>
  <si>
    <t xml:space="preserve">اوراق مشاركت </t>
  </si>
  <si>
    <t xml:space="preserve">مجموع تامين مالي از طريق بازار سرمايه (4) </t>
  </si>
  <si>
    <t>ارزش صندوق هاي قابل معامله (2)</t>
  </si>
  <si>
    <t>اندازه بازار اوراق بهادار (3)</t>
  </si>
  <si>
    <t>مانده اوراق بدهي (1)</t>
  </si>
  <si>
    <t>Ө</t>
  </si>
  <si>
    <t>آبان</t>
  </si>
  <si>
    <t>آذر</t>
  </si>
  <si>
    <t>نه</t>
  </si>
  <si>
    <t xml:space="preserve">آذر ماه1401 به </t>
  </si>
  <si>
    <t xml:space="preserve">آذرماه1401 به </t>
  </si>
  <si>
    <t>نه ‌ماهه1400 ‌</t>
  </si>
  <si>
    <t>نه ماهه 1401 به</t>
  </si>
  <si>
    <t>آذرماه به</t>
  </si>
  <si>
    <t>نه ماهه 1400 ‌</t>
  </si>
  <si>
    <t xml:space="preserve">مأخذ: بانک مرکزی ج.ا.ا، شرکت فرابورس ایران و سازمان بورس و اوراق بهادار (گزارش آذر ماه 1401) </t>
  </si>
  <si>
    <t xml:space="preserve">وضعیت فروش اوراق تا پایان آذر 1401 </t>
  </si>
  <si>
    <t>4- شامل افزایش ارزش صندوق‌های سرمایه‌گذاری مشترک نمی‌باشد.</t>
  </si>
  <si>
    <t xml:space="preserve">1- مانده اوراق بدهی به ارزش اسمی می‌باشد.                                 </t>
  </si>
  <si>
    <t xml:space="preserve">ماخذ:  سازمان بورس و اوراق بهادار (گزارش آذرماه 1401) </t>
  </si>
  <si>
    <t xml:space="preserve">3- اندازه بازار اوراق بهادار شامل مجموع ارزش بازار سهام، بدهی و ارزش صندوق‌های قابل معامله در بازارهای بورس و فرا بورس می باشد.           </t>
  </si>
  <si>
    <t>توجه: در گزارش آذرماه سازمان بورس اوراق بهادار، اوراق اجاره در قالب اوراق بدهی شرکتی لحاظ شده است.</t>
  </si>
  <si>
    <t xml:space="preserve">2- ارزش صندوق‌های قابل معامله شامل ارزش این صندوق در بازارهای بورس اوراق بهادار، فرابورس، بورس کالا و انرژی می‌باشد.                                                                                                                                                 </t>
  </si>
  <si>
    <t>توجه: در واقع از گزارش مهرماه 1401 تغییراتی در طبقه‌بندی سازمان بورس صورت گرفته و اوراق اجاره در قالب اوراق بدهی شرکتی لحاظ شده است. داده های قبل از مهرماه 1401 نیز با این طبقه بندی جدید تغییر یافته است.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</si>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</sst>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-_ ;_ * #,##0.00\-_ ;_ * &quot;-&quot;??_-_ ;_ @_ "/>
    <numFmt numFmtId="164" formatCode="_(* #,##0.00_);_(* \(#,##0.00\);_(* &quot;-&quot;??_);_(@_)"/>
    <numFmt numFmtId="165" formatCode="0.0"/>
    <numFmt numFmtId="166" formatCode="0.0000"/>
  </numFmts>
  <fonts count="17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name val="Arial"/>
      <family val="2"/>
    </font>
    <font>
      <b/>
      <sz val="11"/>
      <color theme="1"/>
      <name val="B Nazanin"/>
      <charset val="178"/>
    </font>
    <font>
      <sz val="10"/>
      <color theme="1"/>
      <name val="B Nazanin"/>
      <charset val="178"/>
    </font>
    <font>
      <b/>
      <sz val="14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</cellStyleXfs>
  <cellXfs count="112">
    <xf numFmtId="0" fontId="0" fillId="0" borderId="0" xfId="0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1" readingOrder="2"/>
    </xf>
    <xf numFmtId="0" fontId="8" fillId="0" borderId="0" xfId="0" applyFont="1" applyFill="1" applyBorder="1" applyAlignment="1">
      <alignment horizontal="right" indent="2" readingOrder="2"/>
    </xf>
    <xf numFmtId="0" fontId="5" fillId="0" borderId="3" xfId="3" applyFont="1" applyFill="1" applyBorder="1" applyAlignment="1">
      <alignment horizontal="center"/>
    </xf>
    <xf numFmtId="0" fontId="11" fillId="0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 indent="2"/>
    </xf>
    <xf numFmtId="165" fontId="6" fillId="0" borderId="5" xfId="3" applyNumberFormat="1" applyFont="1" applyBorder="1" applyAlignment="1">
      <alignment horizontal="center"/>
    </xf>
    <xf numFmtId="0" fontId="0" fillId="0" borderId="0" xfId="0"/>
    <xf numFmtId="165" fontId="5" fillId="0" borderId="0" xfId="0" applyNumberFormat="1" applyFont="1" applyFill="1" applyBorder="1" applyAlignment="1">
      <alignment horizontal="center"/>
    </xf>
    <xf numFmtId="165" fontId="0" fillId="0" borderId="0" xfId="0" applyNumberFormat="1"/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/>
    <xf numFmtId="0" fontId="7" fillId="0" borderId="3" xfId="0" applyFont="1" applyFill="1" applyBorder="1" applyAlignment="1">
      <alignment horizontal="right" indent="1" readingOrder="2"/>
    </xf>
    <xf numFmtId="0" fontId="7" fillId="0" borderId="2" xfId="0" applyFont="1" applyFill="1" applyBorder="1" applyAlignment="1">
      <alignment horizontal="right" indent="1" readingOrder="2"/>
    </xf>
    <xf numFmtId="165" fontId="4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right" indent="2" readingOrder="2"/>
    </xf>
    <xf numFmtId="0" fontId="10" fillId="0" borderId="0" xfId="3" applyFont="1"/>
    <xf numFmtId="165" fontId="10" fillId="0" borderId="0" xfId="3" applyNumberFormat="1" applyFont="1"/>
    <xf numFmtId="1" fontId="4" fillId="0" borderId="3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3" fontId="10" fillId="0" borderId="0" xfId="3" applyNumberFormat="1" applyFont="1"/>
    <xf numFmtId="0" fontId="5" fillId="0" borderId="2" xfId="0" applyFont="1" applyFill="1" applyBorder="1" applyAlignment="1">
      <alignment horizontal="center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6" fillId="0" borderId="0" xfId="3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4" fillId="0" borderId="0" xfId="0" applyFont="1" applyBorder="1"/>
    <xf numFmtId="165" fontId="4" fillId="0" borderId="11" xfId="0" applyNumberFormat="1" applyFont="1" applyFill="1" applyBorder="1" applyAlignment="1">
      <alignment horizontal="center"/>
    </xf>
    <xf numFmtId="0" fontId="4" fillId="0" borderId="1" xfId="0" applyFont="1" applyBorder="1"/>
    <xf numFmtId="165" fontId="7" fillId="2" borderId="7" xfId="3" applyNumberFormat="1" applyFont="1" applyFill="1" applyBorder="1" applyAlignment="1">
      <alignment horizontal="right"/>
    </xf>
    <xf numFmtId="1" fontId="7" fillId="2" borderId="9" xfId="3" applyNumberFormat="1" applyFont="1" applyFill="1" applyBorder="1" applyAlignment="1">
      <alignment horizontal="left"/>
    </xf>
    <xf numFmtId="0" fontId="5" fillId="0" borderId="11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11" fillId="0" borderId="12" xfId="1" applyFont="1" applyFill="1" applyBorder="1" applyAlignment="1">
      <alignment horizontal="right" vertical="center"/>
    </xf>
    <xf numFmtId="0" fontId="12" fillId="0" borderId="12" xfId="1" applyFont="1" applyFill="1" applyBorder="1" applyAlignment="1">
      <alignment horizontal="right" vertical="center" indent="2"/>
    </xf>
    <xf numFmtId="165" fontId="9" fillId="0" borderId="11" xfId="0" applyNumberFormat="1" applyFont="1" applyFill="1" applyBorder="1" applyAlignment="1">
      <alignment horizontal="center"/>
    </xf>
    <xf numFmtId="0" fontId="11" fillId="0" borderId="20" xfId="1" applyFont="1" applyFill="1" applyBorder="1" applyAlignment="1">
      <alignment horizontal="right" vertical="center"/>
    </xf>
    <xf numFmtId="165" fontId="6" fillId="0" borderId="5" xfId="3" applyNumberFormat="1" applyFont="1" applyFill="1" applyBorder="1" applyAlignment="1">
      <alignment horizontal="center"/>
    </xf>
    <xf numFmtId="0" fontId="10" fillId="0" borderId="0" xfId="3" applyFont="1" applyFill="1" applyBorder="1" applyAlignment="1">
      <alignment horizontal="center"/>
    </xf>
    <xf numFmtId="165" fontId="14" fillId="0" borderId="0" xfId="3" applyNumberFormat="1" applyFont="1" applyFill="1" applyBorder="1" applyAlignment="1">
      <alignment horizontal="center"/>
    </xf>
    <xf numFmtId="1" fontId="0" fillId="0" borderId="0" xfId="0" applyNumberFormat="1"/>
    <xf numFmtId="165" fontId="4" fillId="0" borderId="1" xfId="0" applyNumberFormat="1" applyFont="1" applyFill="1" applyBorder="1"/>
    <xf numFmtId="165" fontId="4" fillId="0" borderId="1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/>
    </xf>
    <xf numFmtId="0" fontId="13" fillId="0" borderId="0" xfId="0" applyFont="1" applyFill="1" applyBorder="1"/>
    <xf numFmtId="165" fontId="4" fillId="0" borderId="0" xfId="0" applyNumberFormat="1" applyFont="1" applyAlignment="1">
      <alignment horizontal="center"/>
    </xf>
    <xf numFmtId="165" fontId="4" fillId="0" borderId="15" xfId="0" applyNumberFormat="1" applyFont="1" applyFill="1" applyBorder="1" applyAlignment="1">
      <alignment horizontal="center"/>
    </xf>
    <xf numFmtId="3" fontId="10" fillId="0" borderId="0" xfId="3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165" fontId="6" fillId="0" borderId="21" xfId="0" applyNumberFormat="1" applyFont="1" applyFill="1" applyBorder="1" applyAlignment="1">
      <alignment horizontal="center"/>
    </xf>
    <xf numFmtId="0" fontId="11" fillId="0" borderId="10" xfId="1" applyFont="1" applyFill="1" applyBorder="1" applyAlignment="1">
      <alignment horizontal="right" vertical="center"/>
    </xf>
    <xf numFmtId="165" fontId="6" fillId="0" borderId="4" xfId="3" applyNumberFormat="1" applyFont="1" applyFill="1" applyBorder="1" applyAlignment="1">
      <alignment horizontal="center"/>
    </xf>
    <xf numFmtId="165" fontId="6" fillId="0" borderId="4" xfId="0" applyNumberFormat="1" applyFont="1" applyFill="1" applyBorder="1" applyAlignment="1">
      <alignment horizontal="center"/>
    </xf>
    <xf numFmtId="165" fontId="6" fillId="0" borderId="22" xfId="0" applyNumberFormat="1" applyFont="1" applyFill="1" applyBorder="1" applyAlignment="1">
      <alignment horizontal="center"/>
    </xf>
    <xf numFmtId="166" fontId="0" fillId="0" borderId="0" xfId="0" applyNumberFormat="1"/>
    <xf numFmtId="0" fontId="4" fillId="0" borderId="0" xfId="0" applyFont="1" applyAlignment="1">
      <alignment horizontal="right" readingOrder="2"/>
    </xf>
    <xf numFmtId="0" fontId="5" fillId="0" borderId="0" xfId="0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right" readingOrder="2"/>
    </xf>
    <xf numFmtId="0" fontId="4" fillId="0" borderId="0" xfId="0" applyFont="1" applyBorder="1" applyAlignment="1">
      <alignment horizontal="right" readingOrder="2"/>
    </xf>
    <xf numFmtId="165" fontId="6" fillId="3" borderId="5" xfId="3" applyNumberFormat="1" applyFont="1" applyFill="1" applyBorder="1" applyAlignment="1">
      <alignment horizontal="center"/>
    </xf>
    <xf numFmtId="165" fontId="6" fillId="0" borderId="11" xfId="0" applyNumberFormat="1" applyFont="1" applyFill="1" applyBorder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/>
    </xf>
    <xf numFmtId="0" fontId="4" fillId="0" borderId="3" xfId="0" applyFont="1" applyBorder="1"/>
    <xf numFmtId="165" fontId="5" fillId="0" borderId="3" xfId="0" applyNumberFormat="1" applyFont="1" applyFill="1" applyBorder="1" applyAlignment="1">
      <alignment horizontal="center"/>
    </xf>
    <xf numFmtId="0" fontId="16" fillId="2" borderId="9" xfId="0" applyFont="1" applyFill="1" applyBorder="1" applyAlignment="1">
      <alignment horizontal="left" vertical="center"/>
    </xf>
    <xf numFmtId="165" fontId="10" fillId="0" borderId="0" xfId="3" applyNumberFormat="1" applyFont="1" applyBorder="1"/>
    <xf numFmtId="0" fontId="10" fillId="0" borderId="0" xfId="3" applyFont="1" applyBorder="1"/>
    <xf numFmtId="0" fontId="4" fillId="0" borderId="0" xfId="0" applyFont="1" applyAlignment="1">
      <alignment horizontal="right" readingOrder="2"/>
    </xf>
    <xf numFmtId="0" fontId="9" fillId="0" borderId="4" xfId="0" applyFont="1" applyBorder="1" applyAlignment="1">
      <alignment horizontal="right" vertical="center" wrapText="1" readingOrder="2"/>
    </xf>
    <xf numFmtId="0" fontId="9" fillId="0" borderId="4" xfId="0" applyFont="1" applyBorder="1" applyAlignment="1">
      <alignment horizontal="right" vertical="center" readingOrder="2"/>
    </xf>
    <xf numFmtId="0" fontId="4" fillId="0" borderId="0" xfId="0" applyFont="1" applyFill="1" applyBorder="1" applyAlignment="1">
      <alignment horizontal="right" wrapText="1" readingOrder="2"/>
    </xf>
    <xf numFmtId="0" fontId="0" fillId="0" borderId="0" xfId="0" applyAlignment="1">
      <alignment horizontal="right" wrapText="1" readingOrder="2"/>
    </xf>
    <xf numFmtId="0" fontId="4" fillId="0" borderId="0" xfId="0" applyFont="1" applyAlignment="1">
      <alignment horizontal="right" wrapText="1" readingOrder="2"/>
    </xf>
    <xf numFmtId="0" fontId="7" fillId="0" borderId="16" xfId="0" applyFont="1" applyFill="1" applyBorder="1" applyAlignment="1">
      <alignment horizontal="center" vertical="center" textRotation="90"/>
    </xf>
    <xf numFmtId="0" fontId="7" fillId="0" borderId="12" xfId="0" applyFont="1" applyFill="1" applyBorder="1" applyAlignment="1">
      <alignment horizontal="center" vertical="center" textRotation="90"/>
    </xf>
    <xf numFmtId="0" fontId="7" fillId="0" borderId="14" xfId="0" applyFont="1" applyFill="1" applyBorder="1" applyAlignment="1">
      <alignment horizontal="center" vertical="center" textRotation="90"/>
    </xf>
    <xf numFmtId="0" fontId="7" fillId="0" borderId="12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2" borderId="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5" fontId="7" fillId="2" borderId="8" xfId="3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5" fillId="3" borderId="0" xfId="3" applyFont="1" applyFill="1" applyBorder="1" applyAlignment="1">
      <alignment horizontal="right" vertical="center" wrapText="1"/>
    </xf>
    <xf numFmtId="0" fontId="15" fillId="0" borderId="0" xfId="3" applyFont="1" applyAlignment="1">
      <alignment horizontal="right"/>
    </xf>
    <xf numFmtId="165" fontId="7" fillId="0" borderId="12" xfId="3" applyNumberFormat="1" applyFont="1" applyFill="1" applyBorder="1" applyAlignment="1">
      <alignment horizontal="right" vertical="center"/>
    </xf>
    <xf numFmtId="165" fontId="7" fillId="0" borderId="17" xfId="3" applyNumberFormat="1" applyFont="1" applyFill="1" applyBorder="1" applyAlignment="1">
      <alignment horizontal="right" vertical="center"/>
    </xf>
    <xf numFmtId="0" fontId="4" fillId="0" borderId="0" xfId="0" applyFont="1" applyAlignment="1">
      <alignment wrapText="1"/>
    </xf>
  </cellXfs>
  <cellStyles count="7">
    <cellStyle name="Comma 2" xfId="2"/>
    <cellStyle name="Comma 2 2" xfId="4"/>
    <cellStyle name="Normal" xfId="0" builtinId="0"/>
    <cellStyle name="Normal 2" xfId="1"/>
    <cellStyle name="Normal 3" xfId="3"/>
    <cellStyle name="Normal 3 2" xfId="6"/>
    <cellStyle name="Normal 3 3" xfId="5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580;&#1583;&#1575;&#1608;&#1604;%20&#1605;&#1575;&#1583;&#1585;\&#1580;&#1583;&#1608;&#1604;%20&#1605;&#1575;&#1583;&#15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711;&#1586;&#1575;&#1585;&#1588;&#1607;&#1575;&#1740;%20&#1570;&#1605;&#1575;&#1585;&#1740;%20&#1605;&#1575;&#1607;&#1575;&#1606;&#1607;%20&#1587;&#1575;&#1586;&#1605;&#1575;&#1606;%20&#1576;&#1608;&#1585;&#1587;\1401\Monthly_Report_-_Azar_1401_-_12_public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575;&#1608;&#1585;&#1575;&#1602;%20&#1605;&#1588;&#1575;&#1585;&#1705;&#1578;\1400\&#1575;&#1608;&#1585;&#1575;&#1602;%20&#1605;&#1588;&#1575;&#1585;&#1705;&#1578;%20&#1578;&#1575;%20&#1662;&#1575;&#1740;&#1575;&#1606;%20&#1588;&#1607;&#1585;&#1740;&#1608;&#1585;%20&#1608;%20&#1605;&#1607;&#15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575;&#1608;&#1585;&#1575;&#1602;%20&#1605;&#1588;&#1575;&#1585;&#1705;&#1578;\1400\&#1575;&#1587;&#1601;&#1606;&#1583;140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575;&#1608;&#1585;&#1575;&#1602;%20&#1605;&#1588;&#1575;&#1585;&#1705;&#1578;\1401\&#1575;&#1602;&#1578;&#1589;&#1575;&#1583;&#1740;%20&#1578;&#1575;%20&#1662;&#1575;&#1740;&#1575;&#1606;%20&#1578;&#1740;&#1585;&#1605;&#1575;&#1607;).xlsx&#1582;&#1575;&#1606;&#1605;%20&#1662;&#1608;&#1740;&#1575;&#1606;%201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اهانه"/>
      <sheetName val="تجمعی"/>
      <sheetName val="تامین مالی"/>
      <sheetName val="گزیده - شاخص فعالیت "/>
    </sheetNames>
    <sheetDataSet>
      <sheetData sheetId="0">
        <row r="5">
          <cell r="HT5">
            <v>1318360</v>
          </cell>
          <cell r="IF5">
            <v>1496200.75</v>
          </cell>
        </row>
        <row r="8">
          <cell r="HT8">
            <v>348209</v>
          </cell>
          <cell r="IF8">
            <v>445721.42499999999</v>
          </cell>
        </row>
        <row r="9">
          <cell r="HL9">
            <v>718.19126353662</v>
          </cell>
          <cell r="HM9">
            <v>433.64920743669899</v>
          </cell>
          <cell r="HN9">
            <v>711.03084651285008</v>
          </cell>
          <cell r="HO9">
            <v>954.87447842061499</v>
          </cell>
          <cell r="HP9">
            <v>868.35942917680802</v>
          </cell>
          <cell r="HQ9">
            <v>1589.0472824695869</v>
          </cell>
          <cell r="HR9">
            <v>735.04435600064085</v>
          </cell>
          <cell r="HS9">
            <v>744.81992431326501</v>
          </cell>
          <cell r="HT9">
            <v>500.95463138748494</v>
          </cell>
          <cell r="HX9">
            <v>816.11921445433097</v>
          </cell>
          <cell r="HY9">
            <v>886.70719940710796</v>
          </cell>
          <cell r="HZ9">
            <v>734.46071974015001</v>
          </cell>
          <cell r="IA9">
            <v>559.21167022060001</v>
          </cell>
          <cell r="IB9">
            <v>505.08430306174898</v>
          </cell>
          <cell r="IC9">
            <v>456.11505210125597</v>
          </cell>
          <cell r="ID9">
            <v>289.22603475921602</v>
          </cell>
          <cell r="IE9">
            <v>657.91804029241689</v>
          </cell>
          <cell r="IF9">
            <v>1745.908142098446</v>
          </cell>
        </row>
        <row r="10">
          <cell r="HL10">
            <v>95.7</v>
          </cell>
          <cell r="HM10">
            <v>76.569000000000003</v>
          </cell>
          <cell r="HN10">
            <v>133.08099999999999</v>
          </cell>
          <cell r="HO10">
            <v>138.69999999999999</v>
          </cell>
          <cell r="HP10">
            <v>124.2</v>
          </cell>
          <cell r="HQ10">
            <v>220.358</v>
          </cell>
          <cell r="HR10">
            <v>94.233999999999995</v>
          </cell>
          <cell r="HS10">
            <v>115.908</v>
          </cell>
          <cell r="HT10">
            <v>97.141000000000005</v>
          </cell>
          <cell r="HX10">
            <v>196.69399999999999</v>
          </cell>
          <cell r="HY10">
            <v>179.99</v>
          </cell>
          <cell r="HZ10">
            <v>149.071</v>
          </cell>
          <cell r="IA10">
            <v>111.328</v>
          </cell>
          <cell r="IB10">
            <v>148.25</v>
          </cell>
          <cell r="IC10">
            <v>90.403999999999996</v>
          </cell>
          <cell r="ID10">
            <v>78.908332281000014</v>
          </cell>
          <cell r="IE10">
            <v>146.85672918500001</v>
          </cell>
          <cell r="IF10">
            <v>217.11439364</v>
          </cell>
        </row>
        <row r="11">
          <cell r="HT11">
            <v>53040.021835115796</v>
          </cell>
          <cell r="HW11">
            <v>54674.135632541002</v>
          </cell>
          <cell r="IE11">
            <v>52244.324545694202</v>
          </cell>
          <cell r="IF11">
            <v>55505.662196808698</v>
          </cell>
        </row>
        <row r="12">
          <cell r="HT12">
            <v>311.22631150000001</v>
          </cell>
          <cell r="IF12">
            <v>521.20078558509397</v>
          </cell>
        </row>
        <row r="20">
          <cell r="HT20">
            <v>18523.719099999998</v>
          </cell>
          <cell r="IF20">
            <v>19172.9463</v>
          </cell>
        </row>
        <row r="24">
          <cell r="HT24">
            <v>13520.5952562777</v>
          </cell>
          <cell r="IF24">
            <v>14371.982800801359</v>
          </cell>
        </row>
        <row r="25">
          <cell r="HT25">
            <v>3388.0767432990001</v>
          </cell>
          <cell r="IF25">
            <v>4265.3918445081808</v>
          </cell>
        </row>
        <row r="32">
          <cell r="HT32">
            <v>3984.7316780000001</v>
          </cell>
          <cell r="IF32">
            <v>4340.8059999999996</v>
          </cell>
        </row>
        <row r="33">
          <cell r="HT33">
            <v>74.364999999999995</v>
          </cell>
          <cell r="IF33">
            <v>124.535</v>
          </cell>
        </row>
        <row r="34">
          <cell r="HT34">
            <v>591.99955399999999</v>
          </cell>
          <cell r="IF34">
            <v>1442.556</v>
          </cell>
        </row>
        <row r="37">
          <cell r="HT37">
            <v>521.30169999999998</v>
          </cell>
          <cell r="IF37">
            <v>627.1573073866</v>
          </cell>
        </row>
        <row r="50">
          <cell r="HT50">
            <v>913.1941127883149</v>
          </cell>
          <cell r="IE50">
            <v>1556.4603411716259</v>
          </cell>
          <cell r="IF50">
            <v>1589.084444728132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عرفی"/>
      <sheetName val="تعریف آمارهای رسمی"/>
      <sheetName val="تعریف اقلام آماری"/>
      <sheetName val="ارزش بازار"/>
      <sheetName val="شاخص های سهام"/>
      <sheetName val="ارزش معاملات بورس ها"/>
      <sheetName val="آمار معاملات حقیقی و حقوقی"/>
      <sheetName val="خرید و فروش حقیقی و حقوقی"/>
      <sheetName val="نسبت معاملات برخط و غیربرخط"/>
      <sheetName val="روند معاملات برخط و غیربرخط"/>
      <sheetName val="سرمایه گذار خارجی"/>
      <sheetName val="ارزش بازار سهام"/>
      <sheetName val="روند ارزش بازارهای بورس"/>
      <sheetName val="روند ارزش بازارهای فرابورس"/>
      <sheetName val="ارزش بازاری صنایع-مجموع"/>
      <sheetName val="ده صنعت باارزش بورس"/>
      <sheetName val="ده صنعت باارزش فرابورس"/>
      <sheetName val="معاملات سهام - نوع معاملات"/>
      <sheetName val="معاملات سهام - نوع بازار"/>
      <sheetName val="ارزش معاملات سهام-ده صنعت"/>
      <sheetName val="حجم معاملات سهام-ده صنعت"/>
      <sheetName val="معاملات بورس - صنایع"/>
      <sheetName val="معاملات فرابورس-صنایع"/>
      <sheetName val="عرضه اولیه"/>
      <sheetName val="مقایسه شاخص‌ها"/>
      <sheetName val="نسبت pe"/>
      <sheetName val="نمودار pe بازار"/>
      <sheetName val="توقف-بسته و تا پایان ماه باز"/>
      <sheetName val=" توقف در ماه بسته و همچنان"/>
      <sheetName val="توقف نماد-در کل ماه بسته بودن"/>
      <sheetName val="نمادهای متوقف 1"/>
      <sheetName val="نمادهای متوقف"/>
      <sheetName val="ارزش جذب و تجهیز منابع مالی"/>
      <sheetName val="شاخص صکوک"/>
      <sheetName val="تامین مالی - مانده"/>
      <sheetName val="تامین مالی - انتشار"/>
      <sheetName val="تامین مالی - سررسید"/>
      <sheetName val="اوراق - 60 درصد"/>
      <sheetName val="ارزش بازار اوراق بدهی"/>
      <sheetName val="م صکوک - بخش بازار"/>
      <sheetName val="م صکوک - نوع بازار"/>
      <sheetName val="ارزش مفهومی پوشش ریسک"/>
      <sheetName val="معاملات اوراق مشتقه"/>
      <sheetName val="ارزش انواع صندوق ها"/>
      <sheetName val="ارزش بازار صندوق ها"/>
      <sheetName val="م صندوق - بخش بازار"/>
      <sheetName val="م صندوق - نوع بازار"/>
      <sheetName val="تعداد صندوق ها"/>
      <sheetName val="روند ارزش صندوق ها"/>
      <sheetName val="معاملات فیزیکی کالا و انرژی"/>
    </sheetNames>
    <sheetDataSet>
      <sheetData sheetId="0"/>
      <sheetData sheetId="1"/>
      <sheetData sheetId="2"/>
      <sheetData sheetId="3">
        <row r="3">
          <cell r="BH3">
            <v>521200.78558509401</v>
          </cell>
        </row>
      </sheetData>
      <sheetData sheetId="4">
        <row r="4">
          <cell r="BH4">
            <v>1403544.73</v>
          </cell>
        </row>
      </sheetData>
      <sheetData sheetId="5">
        <row r="14">
          <cell r="BG14">
            <v>8864418.6062893979</v>
          </cell>
        </row>
      </sheetData>
      <sheetData sheetId="6"/>
      <sheetData sheetId="7"/>
      <sheetData sheetId="8"/>
      <sheetData sheetId="9"/>
      <sheetData sheetId="10"/>
      <sheetData sheetId="11">
        <row r="4">
          <cell r="AU4">
            <v>53040021.835115798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BH2">
            <v>76384683.627000004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DZ2">
            <v>6.4961651651820356</v>
          </cell>
        </row>
      </sheetData>
      <sheetData sheetId="27"/>
      <sheetData sheetId="28"/>
      <sheetData sheetId="29"/>
      <sheetData sheetId="30"/>
      <sheetData sheetId="31"/>
      <sheetData sheetId="32">
        <row r="11">
          <cell r="BB11">
            <v>5264988</v>
          </cell>
          <cell r="BM11">
            <v>2817578</v>
          </cell>
          <cell r="BN11">
            <v>3190298</v>
          </cell>
        </row>
      </sheetData>
      <sheetData sheetId="33">
        <row r="15">
          <cell r="F15">
            <v>627.1573073866</v>
          </cell>
        </row>
      </sheetData>
      <sheetData sheetId="34">
        <row r="3">
          <cell r="BF3">
            <v>4340806</v>
          </cell>
        </row>
      </sheetData>
      <sheetData sheetId="35">
        <row r="2">
          <cell r="BF2">
            <v>40500</v>
          </cell>
        </row>
        <row r="3">
          <cell r="AL3">
            <v>100000</v>
          </cell>
          <cell r="AO3">
            <v>100000</v>
          </cell>
          <cell r="AP3">
            <v>210000</v>
          </cell>
          <cell r="AQ3">
            <v>350000</v>
          </cell>
          <cell r="AR3">
            <v>305000</v>
          </cell>
          <cell r="AS3">
            <v>0</v>
          </cell>
          <cell r="AT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150000</v>
          </cell>
          <cell r="BD3">
            <v>0</v>
          </cell>
          <cell r="BE3">
            <v>210000</v>
          </cell>
          <cell r="BF3">
            <v>0</v>
          </cell>
        </row>
        <row r="4">
          <cell r="AQ4">
            <v>115000</v>
          </cell>
          <cell r="AS4">
            <v>0</v>
          </cell>
          <cell r="AT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</row>
        <row r="6">
          <cell r="AN6">
            <v>27467.3</v>
          </cell>
          <cell r="AO6">
            <v>24982.7</v>
          </cell>
          <cell r="AP6">
            <v>116694.622</v>
          </cell>
          <cell r="AQ6">
            <v>170855.378</v>
          </cell>
          <cell r="AS6">
            <v>79054.3</v>
          </cell>
          <cell r="AT6">
            <v>97227.6</v>
          </cell>
          <cell r="AX6">
            <v>0</v>
          </cell>
          <cell r="AY6">
            <v>0</v>
          </cell>
          <cell r="AZ6">
            <v>135502.39999999999</v>
          </cell>
          <cell r="BA6">
            <v>99197</v>
          </cell>
          <cell r="BB6">
            <v>76950.356</v>
          </cell>
          <cell r="BC6">
            <v>206081.54699999999</v>
          </cell>
          <cell r="BD6">
            <v>27843.042000000001</v>
          </cell>
          <cell r="BE6">
            <v>90653</v>
          </cell>
          <cell r="BF6">
            <v>40500</v>
          </cell>
        </row>
        <row r="10">
          <cell r="AN10">
            <v>6100</v>
          </cell>
          <cell r="AO10">
            <v>2500</v>
          </cell>
          <cell r="AS10">
            <v>8265</v>
          </cell>
          <cell r="AT10">
            <v>0</v>
          </cell>
          <cell r="AU10">
            <v>11500</v>
          </cell>
          <cell r="AV10">
            <v>7000</v>
          </cell>
          <cell r="AW10">
            <v>6800</v>
          </cell>
          <cell r="AX10">
            <v>18200</v>
          </cell>
          <cell r="AY10">
            <v>0</v>
          </cell>
          <cell r="AZ10">
            <v>0</v>
          </cell>
          <cell r="BA10">
            <v>2300</v>
          </cell>
          <cell r="BB10">
            <v>3870</v>
          </cell>
          <cell r="BC10">
            <v>0</v>
          </cell>
          <cell r="BD10">
            <v>7500</v>
          </cell>
          <cell r="BE10">
            <v>1000</v>
          </cell>
        </row>
        <row r="11">
          <cell r="AL11">
            <v>40000</v>
          </cell>
          <cell r="AM11">
            <v>0</v>
          </cell>
          <cell r="AN11">
            <v>33000</v>
          </cell>
          <cell r="AO11">
            <v>9700</v>
          </cell>
          <cell r="AP11">
            <v>7000</v>
          </cell>
          <cell r="AQ11">
            <v>16800</v>
          </cell>
          <cell r="AR11">
            <v>7000</v>
          </cell>
          <cell r="AS11">
            <v>40000</v>
          </cell>
          <cell r="AT11">
            <v>29750</v>
          </cell>
          <cell r="AU11">
            <v>71000</v>
          </cell>
          <cell r="AV11">
            <v>25500</v>
          </cell>
          <cell r="AW11">
            <v>68300</v>
          </cell>
          <cell r="AX11">
            <v>39500</v>
          </cell>
          <cell r="AY11">
            <v>28350</v>
          </cell>
          <cell r="AZ11">
            <v>11500</v>
          </cell>
          <cell r="BA11">
            <v>42290</v>
          </cell>
          <cell r="BB11">
            <v>129700</v>
          </cell>
          <cell r="BC11">
            <v>61527.364000000001</v>
          </cell>
          <cell r="BD11">
            <v>154330.546</v>
          </cell>
          <cell r="BE11">
            <v>125100</v>
          </cell>
          <cell r="BF11">
            <v>276768</v>
          </cell>
        </row>
      </sheetData>
      <sheetData sheetId="36"/>
      <sheetData sheetId="37"/>
      <sheetData sheetId="38">
        <row r="3">
          <cell r="BG3">
            <v>4265391.8445081804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>
        <row r="11">
          <cell r="CJ11">
            <v>75374396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کل تا پایان مهر"/>
      <sheetName val="کل تا پایان شهریور "/>
    </sheetNames>
    <sheetDataSet>
      <sheetData sheetId="0">
        <row r="25">
          <cell r="G25">
            <v>72481794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کل تا پایان اسفند"/>
    </sheetNames>
    <sheetDataSet>
      <sheetData sheetId="0" refreshError="1"/>
      <sheetData sheetId="1">
        <row r="44">
          <cell r="G44">
            <v>72494603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کل تا پایان تیر"/>
    </sheetNames>
    <sheetDataSet>
      <sheetData sheetId="0">
        <row r="22">
          <cell r="G22">
            <v>79987191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9"/>
  <sheetViews>
    <sheetView rightToLeft="1" tabSelected="1" view="pageBreakPreview" topLeftCell="D1" zoomScale="89" zoomScaleNormal="115" zoomScaleSheetLayoutView="89" workbookViewId="0">
      <selection activeCell="B27" sqref="B27:L27"/>
    </sheetView>
  </sheetViews>
  <sheetFormatPr defaultRowHeight="15.75" x14ac:dyDescent="0.4"/>
  <cols>
    <col min="1" max="1" width="5.5703125" customWidth="1"/>
    <col min="3" max="3" width="26.28515625" customWidth="1"/>
    <col min="4" max="4" width="11" customWidth="1"/>
    <col min="6" max="6" width="2.140625" style="8" customWidth="1"/>
    <col min="7" max="7" width="10.85546875" bestFit="1" customWidth="1"/>
    <col min="10" max="10" width="1.42578125" customWidth="1"/>
    <col min="11" max="11" width="11.85546875" style="13" customWidth="1"/>
    <col min="12" max="12" width="13.5703125" style="13" customWidth="1"/>
    <col min="13" max="13" width="16.85546875" style="13" customWidth="1"/>
    <col min="14" max="14" width="9.140625" style="13"/>
    <col min="15" max="15" width="6.85546875" customWidth="1"/>
    <col min="16" max="16" width="18.7109375" customWidth="1"/>
  </cols>
  <sheetData>
    <row r="2" spans="2:17" ht="16.5" thickBot="1" x14ac:dyDescent="0.45">
      <c r="B2" s="13"/>
      <c r="C2" s="13"/>
      <c r="D2" s="13"/>
      <c r="E2" s="13"/>
      <c r="F2" s="13"/>
      <c r="G2" s="13"/>
      <c r="H2" s="13"/>
      <c r="I2" s="13"/>
      <c r="J2" s="13"/>
    </row>
    <row r="3" spans="2:17" ht="23.25" customHeight="1" thickBot="1" x14ac:dyDescent="0.45">
      <c r="B3" s="94" t="s">
        <v>22</v>
      </c>
      <c r="C3" s="95"/>
      <c r="D3" s="102" t="s">
        <v>31</v>
      </c>
      <c r="E3" s="102"/>
      <c r="F3" s="102"/>
      <c r="G3" s="102"/>
      <c r="H3" s="102"/>
      <c r="I3" s="102"/>
      <c r="J3" s="102"/>
      <c r="K3" s="102"/>
      <c r="L3" s="102"/>
      <c r="M3" s="75">
        <v>1</v>
      </c>
    </row>
    <row r="4" spans="2:17" x14ac:dyDescent="0.4">
      <c r="B4" s="96" t="s">
        <v>0</v>
      </c>
      <c r="C4" s="97"/>
      <c r="D4" s="103">
        <v>1400</v>
      </c>
      <c r="E4" s="103"/>
      <c r="F4" s="30"/>
      <c r="G4" s="91">
        <v>1401</v>
      </c>
      <c r="H4" s="91"/>
      <c r="I4" s="91"/>
      <c r="J4" s="30"/>
      <c r="K4" s="92" t="s">
        <v>2</v>
      </c>
      <c r="L4" s="92"/>
      <c r="M4" s="93"/>
    </row>
    <row r="5" spans="2:17" x14ac:dyDescent="0.4">
      <c r="B5" s="98"/>
      <c r="C5" s="99"/>
      <c r="D5" s="11" t="s">
        <v>40</v>
      </c>
      <c r="E5" s="11" t="s">
        <v>3</v>
      </c>
      <c r="F5" s="1"/>
      <c r="G5" s="11" t="s">
        <v>38</v>
      </c>
      <c r="H5" s="11" t="s">
        <v>39</v>
      </c>
      <c r="I5" s="11" t="s">
        <v>40</v>
      </c>
      <c r="J5" s="1"/>
      <c r="K5" s="11" t="s">
        <v>41</v>
      </c>
      <c r="L5" s="11" t="s">
        <v>42</v>
      </c>
      <c r="M5" s="31" t="s">
        <v>44</v>
      </c>
    </row>
    <row r="6" spans="2:17" x14ac:dyDescent="0.4">
      <c r="B6" s="100"/>
      <c r="C6" s="101"/>
      <c r="D6" s="24" t="s">
        <v>25</v>
      </c>
      <c r="E6" s="24" t="s">
        <v>1</v>
      </c>
      <c r="F6" s="24"/>
      <c r="G6" s="24" t="s">
        <v>5</v>
      </c>
      <c r="H6" s="24" t="s">
        <v>5</v>
      </c>
      <c r="I6" s="24" t="s">
        <v>25</v>
      </c>
      <c r="J6" s="24"/>
      <c r="K6" s="24" t="s">
        <v>26</v>
      </c>
      <c r="L6" s="24" t="s">
        <v>28</v>
      </c>
      <c r="M6" s="32" t="s">
        <v>43</v>
      </c>
    </row>
    <row r="7" spans="2:17" ht="21" x14ac:dyDescent="0.55000000000000004">
      <c r="B7" s="84" t="s">
        <v>6</v>
      </c>
      <c r="C7" s="14" t="s">
        <v>4</v>
      </c>
      <c r="D7" s="22">
        <f>[1]ماهانه!$HT$5</f>
        <v>1318360</v>
      </c>
      <c r="E7" s="22">
        <v>1367250</v>
      </c>
      <c r="F7" s="21"/>
      <c r="G7" s="22">
        <v>1408598</v>
      </c>
      <c r="H7" s="22">
        <f>[1]ماهانه!$IF$5</f>
        <v>1496200.75</v>
      </c>
      <c r="I7" s="22">
        <f>[1]ماهانه!$IF$5</f>
        <v>1496200.75</v>
      </c>
      <c r="J7" s="33"/>
      <c r="K7" s="50">
        <f>((H7-G7)/G7)*100</f>
        <v>6.2191448518313956</v>
      </c>
      <c r="L7" s="50">
        <f>((H7-E7)/E7)*100</f>
        <v>9.4313951362223438</v>
      </c>
      <c r="M7" s="34">
        <f>((I7-D7)/D7)*100</f>
        <v>13.489543827179224</v>
      </c>
      <c r="O7" s="63"/>
      <c r="P7" s="52"/>
      <c r="Q7" s="47"/>
    </row>
    <row r="8" spans="2:17" ht="21" x14ac:dyDescent="0.55000000000000004">
      <c r="B8" s="85"/>
      <c r="C8" s="2" t="s">
        <v>7</v>
      </c>
      <c r="D8" s="22">
        <f>[1]ماهانه!$HT$8</f>
        <v>348209</v>
      </c>
      <c r="E8" s="22">
        <v>348269</v>
      </c>
      <c r="F8" s="22"/>
      <c r="G8" s="22">
        <v>404471</v>
      </c>
      <c r="H8" s="22">
        <f>[1]ماهانه!$IF$8</f>
        <v>445721.42499999999</v>
      </c>
      <c r="I8" s="22">
        <f>[1]ماهانه!$IF$8</f>
        <v>445721.42499999999</v>
      </c>
      <c r="J8" s="33"/>
      <c r="K8" s="50">
        <f t="shared" ref="K8:K23" si="0">((H8-G8)/G8)*100</f>
        <v>10.19861127250161</v>
      </c>
      <c r="L8" s="50">
        <f t="shared" ref="L8:L23" si="1">((H8-E8)/E8)*100</f>
        <v>27.981940683781787</v>
      </c>
      <c r="M8" s="34">
        <f t="shared" ref="M8:M23" si="2">((I8-D8)/D8)*100</f>
        <v>28.003993291385342</v>
      </c>
      <c r="O8" s="63"/>
      <c r="P8" s="52"/>
      <c r="Q8" s="47"/>
    </row>
    <row r="9" spans="2:17" ht="21" x14ac:dyDescent="0.55000000000000004">
      <c r="B9" s="85"/>
      <c r="C9" s="2" t="s">
        <v>8</v>
      </c>
      <c r="D9" s="50">
        <f>[1]ماهانه!$HT$11</f>
        <v>53040.021835115796</v>
      </c>
      <c r="E9" s="50">
        <f>[1]ماهانه!$HW$11</f>
        <v>54674.135632541002</v>
      </c>
      <c r="F9" s="50"/>
      <c r="G9" s="50">
        <f>[1]ماهانه!$IE$11</f>
        <v>52244.324545694202</v>
      </c>
      <c r="H9" s="50">
        <f>[1]ماهانه!$IF$11</f>
        <v>55505.662196808698</v>
      </c>
      <c r="I9" s="50">
        <f>[1]ماهانه!$IF$11</f>
        <v>55505.662196808698</v>
      </c>
      <c r="J9" s="33"/>
      <c r="K9" s="50">
        <f t="shared" si="0"/>
        <v>6.2424726120481244</v>
      </c>
      <c r="L9" s="50">
        <f t="shared" si="1"/>
        <v>1.5208773849783335</v>
      </c>
      <c r="M9" s="34">
        <f>((I9-D9)/D9)*100</f>
        <v>4.6486413021430817</v>
      </c>
      <c r="N9" s="70"/>
      <c r="O9" s="10"/>
      <c r="P9" s="52"/>
      <c r="Q9" s="47"/>
    </row>
    <row r="10" spans="2:17" ht="21" x14ac:dyDescent="0.55000000000000004">
      <c r="B10" s="85"/>
      <c r="C10" s="2" t="s">
        <v>23</v>
      </c>
      <c r="D10" s="50">
        <f>[1]ماهانه!$HT$12</f>
        <v>311.22631150000001</v>
      </c>
      <c r="E10" s="50">
        <v>344.394141670446</v>
      </c>
      <c r="F10" s="50"/>
      <c r="G10" s="50">
        <v>446.32737938509399</v>
      </c>
      <c r="H10" s="50">
        <f>[1]ماهانه!$IF$12</f>
        <v>521.20078558509397</v>
      </c>
      <c r="I10" s="50">
        <f>[1]ماهانه!$IF$12</f>
        <v>521.20078558509397</v>
      </c>
      <c r="J10" s="33"/>
      <c r="K10" s="50">
        <f t="shared" si="0"/>
        <v>16.775445482003189</v>
      </c>
      <c r="L10" s="50">
        <f t="shared" si="1"/>
        <v>51.338458621005202</v>
      </c>
      <c r="M10" s="34">
        <f t="shared" si="2"/>
        <v>67.466813160202221</v>
      </c>
      <c r="N10" s="70"/>
      <c r="O10" s="63"/>
      <c r="P10" s="52"/>
      <c r="Q10" s="47"/>
    </row>
    <row r="11" spans="2:17" ht="21" x14ac:dyDescent="0.55000000000000004">
      <c r="B11" s="85"/>
      <c r="C11" s="2" t="s">
        <v>9</v>
      </c>
      <c r="D11" s="50">
        <f>SUM([1]ماهانه!$HL$9:$HT$9)</f>
        <v>7255.9714192545698</v>
      </c>
      <c r="E11" s="50">
        <v>8849.3977227513897</v>
      </c>
      <c r="F11" s="50"/>
      <c r="G11" s="50">
        <v>657.9</v>
      </c>
      <c r="H11" s="50">
        <f>[1]ماهانه!$IF$9</f>
        <v>1745.908142098446</v>
      </c>
      <c r="I11" s="50">
        <f>SUM([1]ماهانه!$HX$9:$IF$9)+0.03</f>
        <v>6650.7803761352725</v>
      </c>
      <c r="J11" s="33"/>
      <c r="K11" s="50">
        <f t="shared" si="0"/>
        <v>165.37591459164707</v>
      </c>
      <c r="L11" s="51" t="s">
        <v>56</v>
      </c>
      <c r="M11" s="34">
        <f t="shared" si="2"/>
        <v>-8.3405929840538242</v>
      </c>
      <c r="N11" s="70"/>
      <c r="O11" s="63"/>
      <c r="P11" s="52"/>
      <c r="Q11" s="47"/>
    </row>
    <row r="12" spans="2:17" ht="21" x14ac:dyDescent="0.55000000000000004">
      <c r="B12" s="86"/>
      <c r="C12" s="15" t="s">
        <v>10</v>
      </c>
      <c r="D12" s="16">
        <f>SUM([1]ماهانه!$HL$10:$HT$10)</f>
        <v>1095.8910000000001</v>
      </c>
      <c r="E12" s="16">
        <v>1407.412</v>
      </c>
      <c r="F12" s="50"/>
      <c r="G12" s="16">
        <v>146.9</v>
      </c>
      <c r="H12" s="16">
        <f>[1]ماهانه!$IF$10</f>
        <v>217.11439364</v>
      </c>
      <c r="I12" s="16">
        <f>SUM([1]ماهانه!$HX$10:$IF$10)</f>
        <v>1318.6164551060001</v>
      </c>
      <c r="J12" s="33"/>
      <c r="K12" s="16">
        <f t="shared" si="0"/>
        <v>47.797408876786932</v>
      </c>
      <c r="L12" s="25" t="s">
        <v>56</v>
      </c>
      <c r="M12" s="55">
        <f t="shared" si="2"/>
        <v>20.323686854440819</v>
      </c>
      <c r="N12" s="70"/>
      <c r="O12" s="63"/>
      <c r="P12" s="52"/>
      <c r="Q12" s="47"/>
    </row>
    <row r="13" spans="2:17" ht="21" x14ac:dyDescent="0.55000000000000004">
      <c r="B13" s="84" t="s">
        <v>11</v>
      </c>
      <c r="C13" s="14" t="s">
        <v>4</v>
      </c>
      <c r="D13" s="20">
        <f>[1]ماهانه!$HT$20</f>
        <v>18523.719099999998</v>
      </c>
      <c r="E13" s="20">
        <v>18378.5134</v>
      </c>
      <c r="F13" s="72"/>
      <c r="G13" s="52">
        <v>18510</v>
      </c>
      <c r="H13" s="52">
        <f>[1]ماهانه!$IF$20</f>
        <v>19172.9463</v>
      </c>
      <c r="I13" s="52">
        <f>[1]ماهانه!$IF$20</f>
        <v>19172.9463</v>
      </c>
      <c r="J13" s="73"/>
      <c r="K13" s="50">
        <f t="shared" si="0"/>
        <v>3.5815575364667729</v>
      </c>
      <c r="L13" s="50">
        <f t="shared" si="1"/>
        <v>4.3226178456849498</v>
      </c>
      <c r="M13" s="34">
        <f t="shared" si="2"/>
        <v>3.5048426101430206</v>
      </c>
      <c r="N13" s="70"/>
      <c r="O13" s="63"/>
      <c r="P13" s="52"/>
      <c r="Q13" s="47"/>
    </row>
    <row r="14" spans="2:17" s="8" customFormat="1" ht="21" x14ac:dyDescent="0.55000000000000004">
      <c r="B14" s="85"/>
      <c r="C14" s="2" t="s">
        <v>27</v>
      </c>
      <c r="D14" s="52">
        <f>[1]ماهانه!$HT$37</f>
        <v>521.30169999999998</v>
      </c>
      <c r="E14" s="52">
        <v>554.20000000000005</v>
      </c>
      <c r="F14" s="52"/>
      <c r="G14" s="52">
        <v>622.9</v>
      </c>
      <c r="H14" s="52">
        <f>[1]ماهانه!$IF$37</f>
        <v>627.1573073866</v>
      </c>
      <c r="I14" s="52">
        <f>[1]ماهانه!$IF$37</f>
        <v>627.1573073866</v>
      </c>
      <c r="J14" s="33"/>
      <c r="K14" s="50">
        <f t="shared" si="0"/>
        <v>0.68346562636057451</v>
      </c>
      <c r="L14" s="50">
        <f t="shared" si="1"/>
        <v>13.164436554781659</v>
      </c>
      <c r="M14" s="34">
        <f t="shared" si="2"/>
        <v>20.30601614892106</v>
      </c>
      <c r="N14" s="70"/>
      <c r="O14" s="63"/>
      <c r="P14" s="52"/>
      <c r="Q14" s="47"/>
    </row>
    <row r="15" spans="2:17" ht="21" x14ac:dyDescent="0.55000000000000004">
      <c r="B15" s="85"/>
      <c r="C15" s="2" t="s">
        <v>12</v>
      </c>
      <c r="D15" s="50">
        <f>[1]ماهانه!$HT$24</f>
        <v>13520.5952562777</v>
      </c>
      <c r="E15" s="50">
        <v>13554.4498624394</v>
      </c>
      <c r="F15" s="50"/>
      <c r="G15" s="50">
        <v>13713.752074136499</v>
      </c>
      <c r="H15" s="50">
        <f>[1]ماهانه!$IF$24</f>
        <v>14371.982800801359</v>
      </c>
      <c r="I15" s="50">
        <f>[1]ماهانه!$IF$24</f>
        <v>14371.982800801359</v>
      </c>
      <c r="J15" s="33"/>
      <c r="K15" s="50">
        <f t="shared" si="0"/>
        <v>4.7997858143159311</v>
      </c>
      <c r="L15" s="50">
        <f t="shared" si="1"/>
        <v>6.0314726651312975</v>
      </c>
      <c r="M15" s="34">
        <f>((I15-D15)/D15)*100</f>
        <v>6.2969679099620572</v>
      </c>
      <c r="N15" s="70"/>
      <c r="O15" s="63"/>
      <c r="P15" s="52"/>
      <c r="Q15" s="47"/>
    </row>
    <row r="16" spans="2:17" ht="21" x14ac:dyDescent="0.55000000000000004">
      <c r="B16" s="85"/>
      <c r="C16" s="2" t="s">
        <v>23</v>
      </c>
      <c r="D16" s="50">
        <f>[1]ماهانه!$HT$25</f>
        <v>3388.0767432990001</v>
      </c>
      <c r="E16" s="50">
        <v>3780.9462852450001</v>
      </c>
      <c r="F16" s="50"/>
      <c r="G16" s="50">
        <v>4210.6828477499994</v>
      </c>
      <c r="H16" s="50">
        <f>[1]ماهانه!$IF$25</f>
        <v>4265.3918445081808</v>
      </c>
      <c r="I16" s="50">
        <f>[1]ماهانه!$IF$25</f>
        <v>4265.3918445081808</v>
      </c>
      <c r="J16" s="33"/>
      <c r="K16" s="50">
        <f t="shared" si="0"/>
        <v>1.2992903701454384</v>
      </c>
      <c r="L16" s="50">
        <f t="shared" si="1"/>
        <v>12.812812526687068</v>
      </c>
      <c r="M16" s="34">
        <f t="shared" si="2"/>
        <v>25.894192123727734</v>
      </c>
      <c r="N16" s="70"/>
      <c r="O16" s="63"/>
      <c r="P16" s="52"/>
      <c r="Q16" s="47"/>
    </row>
    <row r="17" spans="2:17" ht="21" x14ac:dyDescent="0.55000000000000004">
      <c r="B17" s="85"/>
      <c r="C17" s="2" t="s">
        <v>36</v>
      </c>
      <c r="D17" s="50">
        <f>SUM(D18:D20)</f>
        <v>4651.0962319999999</v>
      </c>
      <c r="E17" s="50">
        <v>5108.074259</v>
      </c>
      <c r="F17" s="9"/>
      <c r="G17" s="50">
        <f>SUM(G18:G20)</f>
        <v>5666.2285539999993</v>
      </c>
      <c r="H17" s="50">
        <f>SUM(H18:H20)</f>
        <v>5907.896999999999</v>
      </c>
      <c r="I17" s="50">
        <f>SUM(I18:I20)</f>
        <v>5907.896999999999</v>
      </c>
      <c r="J17" s="33"/>
      <c r="K17" s="50">
        <f t="shared" si="0"/>
        <v>4.2650670317454278</v>
      </c>
      <c r="L17" s="50">
        <f t="shared" si="1"/>
        <v>15.658009270142816</v>
      </c>
      <c r="M17" s="34">
        <f t="shared" si="2"/>
        <v>27.021603194384287</v>
      </c>
      <c r="N17" s="70"/>
      <c r="O17" s="63"/>
      <c r="P17" s="52"/>
      <c r="Q17" s="47"/>
    </row>
    <row r="18" spans="2:17" ht="18.75" x14ac:dyDescent="0.45">
      <c r="B18" s="85"/>
      <c r="C18" s="3" t="s">
        <v>30</v>
      </c>
      <c r="D18" s="50">
        <f>[1]ماهانه!$HT$32</f>
        <v>3984.7316780000001</v>
      </c>
      <c r="E18" s="50">
        <v>4316.2497050000002</v>
      </c>
      <c r="F18" s="50"/>
      <c r="G18" s="50">
        <v>4375.9059999999999</v>
      </c>
      <c r="H18" s="50">
        <f>[1]ماهانه!$IF$32</f>
        <v>4340.8059999999996</v>
      </c>
      <c r="I18" s="50">
        <f>[1]ماهانه!$IF$32</f>
        <v>4340.8059999999996</v>
      </c>
      <c r="J18" s="33"/>
      <c r="K18" s="50">
        <f t="shared" si="0"/>
        <v>-0.80211960677401117</v>
      </c>
      <c r="L18" s="50">
        <f t="shared" si="1"/>
        <v>0.56892665342213811</v>
      </c>
      <c r="M18" s="34">
        <f t="shared" si="2"/>
        <v>8.93596735674606</v>
      </c>
      <c r="N18" s="70"/>
      <c r="O18" s="70"/>
      <c r="P18" s="52"/>
      <c r="Q18" s="47"/>
    </row>
    <row r="19" spans="2:17" ht="18.75" x14ac:dyDescent="0.45">
      <c r="B19" s="85"/>
      <c r="C19" s="3" t="s">
        <v>29</v>
      </c>
      <c r="D19" s="50">
        <f>[1]ماهانه!$HT$33</f>
        <v>74.364999999999995</v>
      </c>
      <c r="E19" s="50">
        <v>91.665000000000006</v>
      </c>
      <c r="F19" s="50"/>
      <c r="G19" s="50">
        <v>124.535</v>
      </c>
      <c r="H19" s="50">
        <f>[1]ماهانه!$IF$33</f>
        <v>124.535</v>
      </c>
      <c r="I19" s="50">
        <f>[1]ماهانه!$IF$33</f>
        <v>124.535</v>
      </c>
      <c r="J19" s="33"/>
      <c r="K19" s="50">
        <f t="shared" si="0"/>
        <v>0</v>
      </c>
      <c r="L19" s="50">
        <f t="shared" si="1"/>
        <v>35.858833796978111</v>
      </c>
      <c r="M19" s="34">
        <f t="shared" si="2"/>
        <v>67.464533046460033</v>
      </c>
      <c r="N19" s="70"/>
      <c r="O19" s="70"/>
      <c r="P19" s="52"/>
      <c r="Q19" s="47"/>
    </row>
    <row r="20" spans="2:17" ht="18.75" x14ac:dyDescent="0.45">
      <c r="B20" s="86"/>
      <c r="C20" s="17" t="s">
        <v>24</v>
      </c>
      <c r="D20" s="25">
        <f>[1]ماهانه!$HT$34</f>
        <v>591.99955399999999</v>
      </c>
      <c r="E20" s="16">
        <v>700.15955399999996</v>
      </c>
      <c r="F20" s="9"/>
      <c r="G20" s="16">
        <v>1165.787554</v>
      </c>
      <c r="H20" s="25">
        <f>[1]ماهانه!$IF$34</f>
        <v>1442.556</v>
      </c>
      <c r="I20" s="25">
        <f>[1]ماهانه!$IF$34</f>
        <v>1442.556</v>
      </c>
      <c r="J20" s="33"/>
      <c r="K20" s="16">
        <f t="shared" si="0"/>
        <v>23.74089902146957</v>
      </c>
      <c r="L20" s="16">
        <f t="shared" si="1"/>
        <v>106.03246670829549</v>
      </c>
      <c r="M20" s="55">
        <f t="shared" si="2"/>
        <v>143.67518357961467</v>
      </c>
      <c r="N20" s="70"/>
      <c r="O20" s="70"/>
      <c r="P20" s="52"/>
      <c r="Q20" s="47"/>
    </row>
    <row r="21" spans="2:17" ht="21" x14ac:dyDescent="0.4">
      <c r="B21" s="87" t="s">
        <v>34</v>
      </c>
      <c r="C21" s="88"/>
      <c r="D21" s="50">
        <f>[1]ماهانه!$HT$50</f>
        <v>913.1941127883149</v>
      </c>
      <c r="E21" s="51">
        <v>1024.8504585851331</v>
      </c>
      <c r="F21" s="74"/>
      <c r="G21" s="50">
        <f>[1]ماهانه!$IE$50</f>
        <v>1556.4603411716259</v>
      </c>
      <c r="H21" s="50">
        <f>[1]ماهانه!$IF$50</f>
        <v>1589.084444728132</v>
      </c>
      <c r="I21" s="50">
        <f>[1]ماهانه!$IF$50</f>
        <v>1589.084444728132</v>
      </c>
      <c r="J21" s="73"/>
      <c r="K21" s="50">
        <f t="shared" si="0"/>
        <v>2.0960446401061681</v>
      </c>
      <c r="L21" s="50">
        <f t="shared" si="1"/>
        <v>55.055250394477781</v>
      </c>
      <c r="M21" s="34">
        <f t="shared" si="2"/>
        <v>74.01387311576913</v>
      </c>
      <c r="N21" s="70"/>
      <c r="O21" s="63"/>
      <c r="P21" s="52"/>
      <c r="Q21" s="47"/>
    </row>
    <row r="22" spans="2:17" ht="21" x14ac:dyDescent="0.4">
      <c r="B22" s="87" t="s">
        <v>35</v>
      </c>
      <c r="C22" s="88"/>
      <c r="D22" s="50">
        <f>SUM(D9+D10+D15+D16+D21)</f>
        <v>71173.114258980815</v>
      </c>
      <c r="E22" s="50">
        <f>SUM(E9+E10+E15+E16+E21)</f>
        <v>73378.77638048098</v>
      </c>
      <c r="F22" s="50"/>
      <c r="G22" s="50">
        <f>G9+G10+G15+G16+G21</f>
        <v>72171.547188137411</v>
      </c>
      <c r="H22" s="50">
        <f t="shared" ref="H22" si="3">H9+H10+H15+H16+H21</f>
        <v>76253.32207243146</v>
      </c>
      <c r="I22" s="50">
        <f>I9+I10+I15+I16+I21</f>
        <v>76253.32207243146</v>
      </c>
      <c r="J22" s="33"/>
      <c r="K22" s="50">
        <f t="shared" si="0"/>
        <v>5.6556566172173683</v>
      </c>
      <c r="L22" s="50">
        <f t="shared" si="1"/>
        <v>3.9174075035613689</v>
      </c>
      <c r="M22" s="34">
        <f>((I22-D22)/D22)*100</f>
        <v>7.1378186360724127</v>
      </c>
      <c r="O22" s="63"/>
      <c r="P22" s="52"/>
      <c r="Q22" s="47"/>
    </row>
    <row r="23" spans="2:17" ht="21.75" thickBot="1" x14ac:dyDescent="0.45">
      <c r="B23" s="89" t="s">
        <v>33</v>
      </c>
      <c r="C23" s="90"/>
      <c r="D23" s="49">
        <f>'[2]ارزش جذب و تجهیز منابع مالی'!$BB$11/1000</f>
        <v>5264.9880000000003</v>
      </c>
      <c r="E23" s="26">
        <v>7180.7749999999996</v>
      </c>
      <c r="F23" s="48"/>
      <c r="G23" s="49">
        <v>562.05000000000018</v>
      </c>
      <c r="H23" s="26">
        <f>('[2]ارزش جذب و تجهیز منابع مالی'!$BN$11-'[2]ارزش جذب و تجهیز منابع مالی'!$BM$11)/1000</f>
        <v>372.72</v>
      </c>
      <c r="I23" s="49">
        <f>'[2]ارزش جذب و تجهیز منابع مالی'!$BN$11/1000</f>
        <v>3190.2979999999998</v>
      </c>
      <c r="J23" s="35"/>
      <c r="K23" s="50">
        <f t="shared" si="0"/>
        <v>-33.685615158793716</v>
      </c>
      <c r="L23" s="51" t="s">
        <v>56</v>
      </c>
      <c r="M23" s="34">
        <f t="shared" si="2"/>
        <v>-39.405407951547097</v>
      </c>
      <c r="O23" s="63"/>
      <c r="P23" s="52"/>
      <c r="Q23" s="47"/>
    </row>
    <row r="24" spans="2:17" s="8" customFormat="1" ht="18" x14ac:dyDescent="0.4">
      <c r="B24" s="79" t="s">
        <v>51</v>
      </c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13"/>
      <c r="O24" s="63"/>
      <c r="P24" s="54"/>
      <c r="Q24" s="54"/>
    </row>
    <row r="25" spans="2:17" x14ac:dyDescent="0.4">
      <c r="B25" s="81" t="s">
        <v>50</v>
      </c>
      <c r="C25" s="81"/>
      <c r="D25" s="66"/>
      <c r="E25" s="66"/>
      <c r="F25" s="67"/>
      <c r="G25" s="64"/>
      <c r="H25" s="64"/>
      <c r="I25" s="64"/>
      <c r="J25" s="64"/>
      <c r="K25" s="64"/>
      <c r="L25" s="64"/>
      <c r="M25" s="64"/>
      <c r="O25" s="63"/>
    </row>
    <row r="26" spans="2:17" x14ac:dyDescent="0.4">
      <c r="B26" s="81" t="s">
        <v>54</v>
      </c>
      <c r="C26" s="81"/>
      <c r="D26" s="81"/>
      <c r="E26" s="81"/>
      <c r="F26" s="82"/>
      <c r="G26" s="82"/>
      <c r="H26" s="82"/>
      <c r="I26" s="82"/>
      <c r="J26" s="82"/>
      <c r="K26" s="82"/>
      <c r="L26" s="82"/>
      <c r="M26" s="82"/>
      <c r="O26" s="63"/>
    </row>
    <row r="27" spans="2:17" x14ac:dyDescent="0.4">
      <c r="B27" s="83" t="s">
        <v>52</v>
      </c>
      <c r="C27" s="83"/>
      <c r="D27" s="83"/>
      <c r="E27" s="83"/>
      <c r="F27" s="83"/>
      <c r="G27" s="82"/>
      <c r="H27" s="82"/>
      <c r="I27" s="82"/>
      <c r="J27" s="82"/>
      <c r="K27" s="82"/>
      <c r="L27" s="82"/>
      <c r="M27" s="64"/>
      <c r="O27" s="63"/>
    </row>
    <row r="28" spans="2:17" x14ac:dyDescent="0.4">
      <c r="B28" s="78" t="s">
        <v>49</v>
      </c>
      <c r="C28" s="78"/>
      <c r="D28" s="78"/>
      <c r="E28" s="78"/>
      <c r="F28" s="78"/>
      <c r="G28" s="64"/>
      <c r="H28" s="64"/>
      <c r="I28" s="64"/>
      <c r="J28" s="64"/>
      <c r="K28" s="64"/>
      <c r="L28" s="64"/>
      <c r="M28" s="64"/>
      <c r="O28" s="63"/>
    </row>
    <row r="29" spans="2:17" x14ac:dyDescent="0.4">
      <c r="B29" s="83" t="s">
        <v>53</v>
      </c>
      <c r="C29" s="83"/>
      <c r="D29" s="83"/>
      <c r="E29" s="83"/>
      <c r="F29" s="83"/>
      <c r="G29" s="82"/>
      <c r="H29" s="82"/>
      <c r="I29" s="82"/>
      <c r="J29" s="82"/>
      <c r="K29" s="82"/>
      <c r="L29" s="82"/>
      <c r="M29" s="64"/>
      <c r="O29" s="63"/>
    </row>
  </sheetData>
  <mergeCells count="17">
    <mergeCell ref="G4:I4"/>
    <mergeCell ref="K4:M4"/>
    <mergeCell ref="B3:C3"/>
    <mergeCell ref="B4:C6"/>
    <mergeCell ref="B7:B12"/>
    <mergeCell ref="D3:L3"/>
    <mergeCell ref="D4:E4"/>
    <mergeCell ref="B13:B20"/>
    <mergeCell ref="B21:C21"/>
    <mergeCell ref="B22:C22"/>
    <mergeCell ref="B23:C23"/>
    <mergeCell ref="B25:C25"/>
    <mergeCell ref="B28:F28"/>
    <mergeCell ref="B24:M24"/>
    <mergeCell ref="B26:M26"/>
    <mergeCell ref="B27:L27"/>
    <mergeCell ref="B29:L29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33"/>
  <sheetViews>
    <sheetView rightToLeft="1" view="pageBreakPreview" zoomScale="60" zoomScaleNormal="100" workbookViewId="0">
      <selection activeCell="F26" sqref="F26"/>
    </sheetView>
  </sheetViews>
  <sheetFormatPr defaultRowHeight="15.75" x14ac:dyDescent="0.4"/>
  <cols>
    <col min="2" max="2" width="38" customWidth="1"/>
    <col min="3" max="4" width="9.42578125" bestFit="1" customWidth="1"/>
    <col min="5" max="5" width="1.85546875" customWidth="1"/>
    <col min="6" max="6" width="10.42578125" bestFit="1" customWidth="1"/>
    <col min="8" max="8" width="11.42578125" customWidth="1"/>
    <col min="9" max="9" width="2.140625" style="8" customWidth="1"/>
    <col min="10" max="10" width="10.140625" customWidth="1"/>
    <col min="11" max="11" width="12.28515625" style="13" bestFit="1" customWidth="1"/>
    <col min="12" max="12" width="23.5703125" customWidth="1"/>
  </cols>
  <sheetData>
    <row r="4" spans="2:16" ht="16.5" thickBot="1" x14ac:dyDescent="0.45"/>
    <row r="5" spans="2:16" ht="21.75" thickBot="1" x14ac:dyDescent="0.6">
      <c r="B5" s="36" t="s">
        <v>13</v>
      </c>
      <c r="C5" s="104" t="s">
        <v>48</v>
      </c>
      <c r="D5" s="104"/>
      <c r="E5" s="104"/>
      <c r="F5" s="104"/>
      <c r="G5" s="104"/>
      <c r="H5" s="104"/>
      <c r="I5" s="104"/>
      <c r="J5" s="104"/>
      <c r="K5" s="37">
        <v>2</v>
      </c>
    </row>
    <row r="6" spans="2:16" x14ac:dyDescent="0.2">
      <c r="B6" s="109" t="s">
        <v>0</v>
      </c>
      <c r="C6" s="103">
        <v>1400</v>
      </c>
      <c r="D6" s="103"/>
      <c r="E6" s="65"/>
      <c r="F6" s="103">
        <v>1401</v>
      </c>
      <c r="G6" s="103"/>
      <c r="H6" s="103"/>
      <c r="I6" s="71"/>
      <c r="J6" s="105" t="s">
        <v>2</v>
      </c>
      <c r="K6" s="106"/>
    </row>
    <row r="7" spans="2:16" x14ac:dyDescent="0.4">
      <c r="B7" s="109"/>
      <c r="C7" s="11" t="s">
        <v>40</v>
      </c>
      <c r="D7" s="11" t="s">
        <v>3</v>
      </c>
      <c r="E7" s="1"/>
      <c r="F7" s="11" t="s">
        <v>38</v>
      </c>
      <c r="G7" s="4" t="s">
        <v>39</v>
      </c>
      <c r="H7" s="11" t="s">
        <v>40</v>
      </c>
      <c r="I7" s="1"/>
      <c r="J7" s="1" t="s">
        <v>45</v>
      </c>
      <c r="K7" s="38" t="s">
        <v>44</v>
      </c>
    </row>
    <row r="8" spans="2:16" ht="16.5" thickBot="1" x14ac:dyDescent="0.45">
      <c r="B8" s="110"/>
      <c r="C8" s="12" t="s">
        <v>25</v>
      </c>
      <c r="D8" s="12" t="s">
        <v>1</v>
      </c>
      <c r="E8" s="12"/>
      <c r="F8" s="12" t="s">
        <v>5</v>
      </c>
      <c r="G8" s="12" t="s">
        <v>5</v>
      </c>
      <c r="H8" s="12" t="s">
        <v>25</v>
      </c>
      <c r="I8" s="12"/>
      <c r="J8" s="12" t="s">
        <v>26</v>
      </c>
      <c r="K8" s="39" t="s">
        <v>46</v>
      </c>
    </row>
    <row r="9" spans="2:16" ht="21" x14ac:dyDescent="0.5">
      <c r="B9" s="59" t="s">
        <v>14</v>
      </c>
      <c r="C9" s="60">
        <f>SUM(C10:C13)</f>
        <v>1696.2819</v>
      </c>
      <c r="D9" s="60">
        <v>2158</v>
      </c>
      <c r="E9" s="60">
        <v>0</v>
      </c>
      <c r="F9" s="60">
        <f>SUM(F10:F13)</f>
        <v>300.65300000000002</v>
      </c>
      <c r="G9" s="60">
        <f>SUM(G10:G13)</f>
        <v>40.5</v>
      </c>
      <c r="H9" s="60">
        <f>SUM(H10:H13)</f>
        <v>1036.727345</v>
      </c>
      <c r="I9" s="60"/>
      <c r="J9" s="61">
        <f>((G9-F9)/F9)*100</f>
        <v>-86.529321177570168</v>
      </c>
      <c r="K9" s="62">
        <f>((H9-C9)/C9)*100</f>
        <v>-38.882367075896994</v>
      </c>
      <c r="N9" s="10"/>
      <c r="P9" s="10"/>
    </row>
    <row r="10" spans="2:16" ht="18.75" x14ac:dyDescent="0.45">
      <c r="B10" s="41" t="s">
        <v>15</v>
      </c>
      <c r="C10" s="28">
        <f>((SUM('[2]تامین مالی - انتشار'!$AL$3:$AT$3))/1000)</f>
        <v>1065</v>
      </c>
      <c r="D10" s="28">
        <v>1165</v>
      </c>
      <c r="E10" s="53"/>
      <c r="F10" s="45">
        <v>210</v>
      </c>
      <c r="G10" s="56">
        <f>'[2]تامین مالی - انتشار'!$BF$3</f>
        <v>0</v>
      </c>
      <c r="H10" s="28">
        <f>(SUM('[2]تامین مالی - انتشار'!$AX$3:$BF$3))/1000</f>
        <v>360</v>
      </c>
      <c r="I10" s="28"/>
      <c r="J10" s="57">
        <f>((G10-F10)/F10)*100</f>
        <v>-100</v>
      </c>
      <c r="K10" s="42">
        <f t="shared" ref="K10:K17" si="0">((H10-C10)/C10)*100</f>
        <v>-66.197183098591552</v>
      </c>
      <c r="M10" s="8"/>
      <c r="N10" s="10"/>
      <c r="O10" s="8"/>
      <c r="P10" s="10"/>
    </row>
    <row r="11" spans="2:16" ht="18.75" x14ac:dyDescent="0.45">
      <c r="B11" s="41" t="s">
        <v>16</v>
      </c>
      <c r="C11" s="28">
        <f>((SUM('[2]تامین مالی - انتشار'!$AL$4:$AT$4))/1000)</f>
        <v>115</v>
      </c>
      <c r="D11" s="28">
        <v>153</v>
      </c>
      <c r="E11" s="53"/>
      <c r="F11" s="45">
        <v>0</v>
      </c>
      <c r="G11" s="56">
        <f>'[2]تامین مالی - انتشار'!$BF$4</f>
        <v>0</v>
      </c>
      <c r="H11" s="28">
        <f>((SUM('[2]تامین مالی - انتشار'!$AX$4:$BF$4))/1000)</f>
        <v>0</v>
      </c>
      <c r="I11" s="28"/>
      <c r="J11" s="57" t="s">
        <v>37</v>
      </c>
      <c r="K11" s="42">
        <f t="shared" si="0"/>
        <v>-100</v>
      </c>
      <c r="M11" s="8"/>
      <c r="N11" s="10"/>
      <c r="O11" s="8"/>
      <c r="P11" s="10"/>
    </row>
    <row r="12" spans="2:16" ht="18.75" x14ac:dyDescent="0.45">
      <c r="B12" s="41" t="s">
        <v>17</v>
      </c>
      <c r="C12" s="28">
        <f>((SUM('[2]تامین مالی - انتشار'!$AL$6:$AT$6))/1000)</f>
        <v>516.28190000000006</v>
      </c>
      <c r="D12" s="28">
        <v>840</v>
      </c>
      <c r="E12" s="53"/>
      <c r="F12" s="28">
        <v>90.653000000000006</v>
      </c>
      <c r="G12" s="28">
        <f>'[2]تامین مالی - انتشار'!$BF$6/1000</f>
        <v>40.5</v>
      </c>
      <c r="H12" s="28">
        <f>((SUM('[2]تامین مالی - انتشار'!$AX$6:$BF$6))/1000)</f>
        <v>676.72734500000001</v>
      </c>
      <c r="I12" s="28"/>
      <c r="J12" s="57">
        <f>((G12-F12)/F12)*100</f>
        <v>-55.324148125268891</v>
      </c>
      <c r="K12" s="42">
        <f t="shared" si="0"/>
        <v>31.077100514273294</v>
      </c>
      <c r="M12" s="8"/>
      <c r="N12" s="10"/>
      <c r="O12" s="8"/>
      <c r="P12" s="10"/>
    </row>
    <row r="13" spans="2:16" ht="19.5" x14ac:dyDescent="0.5">
      <c r="B13" s="41" t="s">
        <v>18</v>
      </c>
      <c r="C13" s="28">
        <f>((SUM('[2]تامین مالی - انتشار'!$AL$7:$AT$7))/1000)</f>
        <v>0</v>
      </c>
      <c r="D13" s="28">
        <v>0</v>
      </c>
      <c r="E13" s="53"/>
      <c r="F13" s="45">
        <v>0</v>
      </c>
      <c r="G13" s="45">
        <v>0</v>
      </c>
      <c r="H13" s="28">
        <v>0</v>
      </c>
      <c r="I13" s="28"/>
      <c r="J13" s="57" t="s">
        <v>37</v>
      </c>
      <c r="K13" s="69" t="s">
        <v>37</v>
      </c>
      <c r="M13" s="8"/>
      <c r="N13" s="10"/>
      <c r="O13" s="8"/>
      <c r="P13" s="10"/>
    </row>
    <row r="14" spans="2:16" ht="21" x14ac:dyDescent="0.5">
      <c r="B14" s="40" t="s">
        <v>19</v>
      </c>
      <c r="C14" s="27">
        <f>C15</f>
        <v>89.346793999999989</v>
      </c>
      <c r="D14" s="27">
        <f>D15</f>
        <v>114.659603</v>
      </c>
      <c r="E14" s="53"/>
      <c r="F14" s="27">
        <f>F15</f>
        <v>1</v>
      </c>
      <c r="G14" s="27">
        <f>G15</f>
        <v>0</v>
      </c>
      <c r="H14" s="27">
        <f>H15</f>
        <v>112.857191</v>
      </c>
      <c r="I14" s="27"/>
      <c r="J14" s="29">
        <f>((G14-F14)/F14)*100</f>
        <v>-100</v>
      </c>
      <c r="K14" s="69">
        <f>((H14-C14)/C14)*100</f>
        <v>26.313643665826458</v>
      </c>
      <c r="L14" s="10"/>
      <c r="M14" s="8"/>
      <c r="N14" s="10"/>
      <c r="O14" s="8"/>
      <c r="P14" s="10"/>
    </row>
    <row r="15" spans="2:16" ht="19.5" x14ac:dyDescent="0.5">
      <c r="B15" s="41" t="s">
        <v>32</v>
      </c>
      <c r="C15" s="28">
        <f>((SUM('[2]تامین مالی - انتشار'!$AL$10:$AT$10))/1000)+'[3]کل تا پایان مهر'!$G$25/1000000</f>
        <v>89.346793999999989</v>
      </c>
      <c r="D15" s="28">
        <f>((SUM('[2]تامین مالی - انتشار'!$AL$10:$AW$10))/1000)+'[4]کل تا پایان اسفند'!$G$44/1000000</f>
        <v>114.659603</v>
      </c>
      <c r="E15" s="53"/>
      <c r="F15" s="28">
        <f>'[2]تامین مالی - انتشار'!$BE$10/1000</f>
        <v>1</v>
      </c>
      <c r="G15" s="28">
        <f>'[2]تامین مالی - انتشار'!$BF$10/1000</f>
        <v>0</v>
      </c>
      <c r="H15" s="28">
        <f>((SUM('[2]تامین مالی - انتشار'!$AX$10:$BF$10))/1000)+('[5]کل تا پایان تیر'!$G$22)/1000000</f>
        <v>112.857191</v>
      </c>
      <c r="I15" s="28"/>
      <c r="J15" s="29">
        <f>((G15-F15)/F15)*100</f>
        <v>-100</v>
      </c>
      <c r="K15" s="69">
        <f t="shared" si="0"/>
        <v>26.313643665826458</v>
      </c>
      <c r="L15" s="10"/>
      <c r="M15" s="8"/>
      <c r="N15" s="10"/>
      <c r="O15" s="8"/>
      <c r="P15" s="10"/>
    </row>
    <row r="16" spans="2:16" ht="21" x14ac:dyDescent="0.5">
      <c r="B16" s="40" t="s">
        <v>20</v>
      </c>
      <c r="C16" s="27">
        <f>((SUM('[2]تامین مالی - انتشار'!$AL$11:$AT$11))/1000)</f>
        <v>183.25</v>
      </c>
      <c r="D16" s="27">
        <f>((SUM('[2]تامین مالی - انتشار'!$AL$11:$AW$11))/1000)</f>
        <v>348.05</v>
      </c>
      <c r="E16" s="53"/>
      <c r="F16" s="46">
        <f>'[2]تامین مالی - انتشار'!$BE$11/1000</f>
        <v>125.1</v>
      </c>
      <c r="G16" s="46">
        <f>'[2]تامین مالی - انتشار'!$BF$11/1000</f>
        <v>276.76799999999997</v>
      </c>
      <c r="H16" s="27">
        <f>((SUM('[2]تامین مالی - انتشار'!$AX$11:$BF$11))/1000)</f>
        <v>869.06591000000003</v>
      </c>
      <c r="I16" s="27"/>
      <c r="J16" s="29">
        <f>((G16-F16)/F16)*100</f>
        <v>121.23741007194243</v>
      </c>
      <c r="K16" s="69">
        <f>((H16-C16)/C16)*100</f>
        <v>374.25151978171897</v>
      </c>
      <c r="L16" s="10"/>
      <c r="M16" s="8"/>
      <c r="N16" s="10"/>
      <c r="O16" s="8"/>
      <c r="P16" s="10"/>
    </row>
    <row r="17" spans="1:16" ht="21.75" thickBot="1" x14ac:dyDescent="0.55000000000000004">
      <c r="B17" s="43" t="s">
        <v>21</v>
      </c>
      <c r="C17" s="68">
        <f>C16+C14+C9</f>
        <v>1968.878694</v>
      </c>
      <c r="D17" s="44">
        <f>D16+D14+D9</f>
        <v>2620.7096030000002</v>
      </c>
      <c r="E17" s="44"/>
      <c r="F17" s="44">
        <f>F16+F14+F9</f>
        <v>426.75300000000004</v>
      </c>
      <c r="G17" s="44">
        <f>G16+G14+G9</f>
        <v>317.26799999999997</v>
      </c>
      <c r="H17" s="44">
        <f>H16+H14+H9</f>
        <v>2018.6504460000001</v>
      </c>
      <c r="I17" s="44"/>
      <c r="J17" s="7">
        <f>((G17-F17)/F17)*100</f>
        <v>-25.655355674125328</v>
      </c>
      <c r="K17" s="58">
        <f t="shared" si="0"/>
        <v>2.5279237441938669</v>
      </c>
      <c r="L17" s="10"/>
      <c r="M17" s="8"/>
      <c r="N17" s="10"/>
      <c r="O17" s="8"/>
      <c r="P17" s="10"/>
    </row>
    <row r="18" spans="1:16" x14ac:dyDescent="0.4">
      <c r="B18" s="13" t="s">
        <v>47</v>
      </c>
    </row>
    <row r="19" spans="1:16" ht="18" x14ac:dyDescent="0.45">
      <c r="A19" s="18"/>
      <c r="B19" s="108" t="s">
        <v>53</v>
      </c>
      <c r="C19" s="108"/>
      <c r="D19" s="108"/>
      <c r="E19" s="108"/>
      <c r="F19" s="108"/>
      <c r="G19" s="108"/>
      <c r="H19" s="18"/>
      <c r="I19" s="18"/>
      <c r="J19" s="18"/>
      <c r="K19" s="18"/>
    </row>
    <row r="20" spans="1:16" x14ac:dyDescent="0.4">
      <c r="B20" s="111" t="s">
        <v>55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</row>
    <row r="22" spans="1:16" s="18" customFormat="1" ht="18" customHeight="1" x14ac:dyDescent="0.45"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</row>
    <row r="23" spans="1:16" s="18" customFormat="1" ht="18" x14ac:dyDescent="0.45"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6" s="18" customFormat="1" ht="21" x14ac:dyDescent="0.45">
      <c r="B24" s="76"/>
      <c r="C24" s="76"/>
      <c r="D24" s="76"/>
      <c r="E24" s="77"/>
      <c r="F24" s="77"/>
      <c r="G24" s="77"/>
      <c r="H24" s="77"/>
      <c r="I24" s="77"/>
      <c r="J24" s="77"/>
      <c r="K24" s="77"/>
      <c r="L24" s="5"/>
      <c r="N24" s="23"/>
      <c r="O24" s="23"/>
    </row>
    <row r="25" spans="1:16" s="18" customFormat="1" ht="18.75" x14ac:dyDescent="0.45">
      <c r="B25" s="19"/>
      <c r="C25" s="19"/>
      <c r="D25" s="19"/>
      <c r="L25" s="6"/>
      <c r="O25" s="23"/>
    </row>
    <row r="26" spans="1:16" s="18" customFormat="1" ht="18.75" x14ac:dyDescent="0.45">
      <c r="B26" s="19"/>
      <c r="C26" s="19"/>
      <c r="D26" s="19"/>
      <c r="L26" s="6"/>
      <c r="O26" s="23"/>
    </row>
    <row r="27" spans="1:16" s="18" customFormat="1" ht="18.75" x14ac:dyDescent="0.45">
      <c r="B27" s="19"/>
      <c r="C27" s="19"/>
      <c r="D27" s="19"/>
      <c r="E27" s="19"/>
      <c r="F27" s="19"/>
      <c r="G27" s="19"/>
      <c r="H27" s="19"/>
      <c r="I27" s="19"/>
      <c r="L27" s="6"/>
      <c r="O27" s="23"/>
    </row>
    <row r="28" spans="1:16" s="18" customFormat="1" ht="18.75" x14ac:dyDescent="0.45">
      <c r="B28" s="19"/>
      <c r="C28" s="19"/>
      <c r="D28" s="19"/>
      <c r="E28" s="19"/>
      <c r="F28" s="19"/>
      <c r="G28" s="19"/>
      <c r="H28" s="19"/>
      <c r="I28" s="19"/>
      <c r="L28" s="6"/>
      <c r="O28" s="23"/>
    </row>
    <row r="29" spans="1:16" s="18" customFormat="1" ht="18.75" x14ac:dyDescent="0.45">
      <c r="B29" s="19"/>
      <c r="C29" s="19"/>
      <c r="D29" s="19"/>
      <c r="L29" s="6"/>
      <c r="O29" s="23"/>
    </row>
    <row r="30" spans="1:16" s="18" customFormat="1" ht="21" x14ac:dyDescent="0.45">
      <c r="B30" s="19"/>
      <c r="C30" s="19"/>
      <c r="D30" s="19"/>
      <c r="L30" s="5"/>
      <c r="O30" s="23"/>
    </row>
    <row r="31" spans="1:16" s="18" customFormat="1" ht="18.75" x14ac:dyDescent="0.45">
      <c r="L31" s="6"/>
      <c r="O31" s="23"/>
    </row>
    <row r="32" spans="1:16" ht="21" x14ac:dyDescent="0.45">
      <c r="L32" s="5"/>
      <c r="O32" s="23"/>
    </row>
    <row r="33" spans="12:15" ht="18.75" x14ac:dyDescent="0.45">
      <c r="L33" s="6"/>
      <c r="O33" s="23"/>
    </row>
  </sheetData>
  <mergeCells count="8">
    <mergeCell ref="C5:J5"/>
    <mergeCell ref="J6:K6"/>
    <mergeCell ref="B22:L23"/>
    <mergeCell ref="B19:G19"/>
    <mergeCell ref="B6:B8"/>
    <mergeCell ref="C6:D6"/>
    <mergeCell ref="F6:H6"/>
    <mergeCell ref="B20:L20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شاخص فعالیت </vt:lpstr>
      <vt:lpstr>اوراق مالی اسلامی</vt:lpstr>
      <vt:lpstr>'شاخص فعالیت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n.kilani</cp:lastModifiedBy>
  <cp:lastPrinted>2023-03-06T08:05:01Z</cp:lastPrinted>
  <dcterms:created xsi:type="dcterms:W3CDTF">2003-09-29T07:20:23Z</dcterms:created>
  <dcterms:modified xsi:type="dcterms:W3CDTF">2023-07-16T07:31:18Z</dcterms:modified>
</cp:coreProperties>
</file>