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دی ماه 1401\baz\"/>
    </mc:Choice>
  </mc:AlternateContent>
  <bookViews>
    <workbookView xWindow="0" yWindow="0" windowWidth="19200" windowHeight="10860"/>
  </bookViews>
  <sheets>
    <sheet name="شاخص فعالیت " sheetId="4" r:id="rId1"/>
    <sheet name="اوراق مالی اسلامی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'!$A$1:$N$30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5" l="1"/>
  <c r="D14" i="5" s="1"/>
  <c r="C15" i="5" l="1"/>
  <c r="C14" i="5" s="1"/>
  <c r="H15" i="5" l="1"/>
  <c r="E12" i="4"/>
  <c r="D12" i="4"/>
  <c r="H16" i="5" l="1"/>
  <c r="G16" i="5"/>
  <c r="F16" i="5"/>
  <c r="D16" i="5"/>
  <c r="C16" i="5"/>
  <c r="G15" i="5"/>
  <c r="F15" i="5"/>
  <c r="H13" i="5" l="1"/>
  <c r="G13" i="5"/>
  <c r="F13" i="5"/>
  <c r="H12" i="5"/>
  <c r="G12" i="5"/>
  <c r="F12" i="5"/>
  <c r="H11" i="5"/>
  <c r="G11" i="5"/>
  <c r="F11" i="5"/>
  <c r="H10" i="5"/>
  <c r="G10" i="5"/>
  <c r="F10" i="5"/>
  <c r="D13" i="5"/>
  <c r="C13" i="5"/>
  <c r="D12" i="5"/>
  <c r="C12" i="5"/>
  <c r="D11" i="5"/>
  <c r="C11" i="5"/>
  <c r="D10" i="5"/>
  <c r="C10" i="5"/>
  <c r="D9" i="5" l="1"/>
  <c r="C9" i="5"/>
  <c r="C17" i="5" s="1"/>
  <c r="E24" i="4"/>
  <c r="D24" i="4"/>
  <c r="I22" i="4"/>
  <c r="H22" i="4"/>
  <c r="G22" i="4"/>
  <c r="E22" i="4"/>
  <c r="D22" i="4"/>
  <c r="I21" i="4"/>
  <c r="H21" i="4"/>
  <c r="G21" i="4"/>
  <c r="E21" i="4"/>
  <c r="D21" i="4"/>
  <c r="I20" i="4"/>
  <c r="H20" i="4"/>
  <c r="G20" i="4"/>
  <c r="E20" i="4"/>
  <c r="D20" i="4"/>
  <c r="I19" i="4"/>
  <c r="H19" i="4"/>
  <c r="G19" i="4"/>
  <c r="E19" i="4"/>
  <c r="D19" i="4"/>
  <c r="I17" i="4"/>
  <c r="H17" i="4"/>
  <c r="G17" i="4"/>
  <c r="E17" i="4"/>
  <c r="D17" i="4"/>
  <c r="I16" i="4"/>
  <c r="H16" i="4"/>
  <c r="G16" i="4"/>
  <c r="E16" i="4"/>
  <c r="D16" i="4"/>
  <c r="I15" i="4"/>
  <c r="H15" i="4"/>
  <c r="G15" i="4"/>
  <c r="E15" i="4"/>
  <c r="D15" i="4"/>
  <c r="I14" i="4"/>
  <c r="H14" i="4"/>
  <c r="G14" i="4"/>
  <c r="E14" i="4"/>
  <c r="D14" i="4"/>
  <c r="I13" i="4"/>
  <c r="H13" i="4"/>
  <c r="G13" i="4"/>
  <c r="E13" i="4"/>
  <c r="D13" i="4"/>
  <c r="I12" i="4"/>
  <c r="H12" i="4"/>
  <c r="G12" i="4"/>
  <c r="I11" i="4"/>
  <c r="H11" i="4"/>
  <c r="G11" i="4"/>
  <c r="E11" i="4"/>
  <c r="D11" i="4"/>
  <c r="I10" i="4"/>
  <c r="H10" i="4"/>
  <c r="G10" i="4"/>
  <c r="E10" i="4"/>
  <c r="D10" i="4"/>
  <c r="I9" i="4"/>
  <c r="H9" i="4"/>
  <c r="G9" i="4"/>
  <c r="E9" i="4"/>
  <c r="D9" i="4"/>
  <c r="D23" i="4" l="1"/>
  <c r="G23" i="4"/>
  <c r="H23" i="4"/>
  <c r="I23" i="4"/>
  <c r="E23" i="4"/>
  <c r="M13" i="4"/>
  <c r="K13" i="4"/>
  <c r="I8" i="4"/>
  <c r="H8" i="4"/>
  <c r="G8" i="4"/>
  <c r="E8" i="4"/>
  <c r="D8" i="4"/>
  <c r="M8" i="4" l="1"/>
  <c r="L8" i="4"/>
  <c r="K8" i="4"/>
  <c r="H14" i="5"/>
  <c r="K14" i="5" l="1"/>
  <c r="F14" i="5" l="1"/>
  <c r="D17" i="5"/>
  <c r="J16" i="5"/>
  <c r="F9" i="5"/>
  <c r="J12" i="5"/>
  <c r="G18" i="4"/>
  <c r="K10" i="5" l="1"/>
  <c r="K16" i="5"/>
  <c r="K12" i="5"/>
  <c r="K11" i="5"/>
  <c r="G9" i="5"/>
  <c r="J9" i="5" s="1"/>
  <c r="G14" i="5"/>
  <c r="K15" i="5"/>
  <c r="F17" i="5"/>
  <c r="H9" i="5"/>
  <c r="K9" i="5" l="1"/>
  <c r="H17" i="5"/>
  <c r="G17" i="5"/>
  <c r="J17" i="5" s="1"/>
  <c r="K17" i="5" l="1"/>
  <c r="D18" i="4"/>
  <c r="M9" i="4" l="1"/>
  <c r="M12" i="4"/>
  <c r="K12" i="4" l="1"/>
  <c r="K9" i="4"/>
  <c r="L9" i="4"/>
  <c r="M17" i="4" l="1"/>
  <c r="M15" i="4"/>
  <c r="M11" i="4"/>
  <c r="M14" i="4"/>
  <c r="M16" i="4"/>
  <c r="L17" i="4" l="1"/>
  <c r="K17" i="4"/>
  <c r="L14" i="4"/>
  <c r="K14" i="4"/>
  <c r="M21" i="4"/>
  <c r="I18" i="4"/>
  <c r="M19" i="4"/>
  <c r="L20" i="4"/>
  <c r="K20" i="4"/>
  <c r="M20" i="4"/>
  <c r="K11" i="4"/>
  <c r="L11" i="4"/>
  <c r="L21" i="4"/>
  <c r="K21" i="4"/>
  <c r="M22" i="4"/>
  <c r="K16" i="4"/>
  <c r="L16" i="4"/>
  <c r="K10" i="4"/>
  <c r="L10" i="4"/>
  <c r="L19" i="4"/>
  <c r="H18" i="4"/>
  <c r="K19" i="4"/>
  <c r="K15" i="4"/>
  <c r="L15" i="4"/>
  <c r="M10" i="4"/>
  <c r="M18" i="4" l="1"/>
  <c r="L22" i="4"/>
  <c r="K22" i="4"/>
  <c r="K18" i="4"/>
  <c r="L18" i="4"/>
  <c r="M23" i="4"/>
  <c r="L23" i="4" l="1"/>
  <c r="K23" i="4"/>
  <c r="I24" i="4" l="1"/>
  <c r="M24" i="4" s="1"/>
  <c r="H24" i="4"/>
  <c r="G24" i="4" l="1"/>
  <c r="K24" i="4" s="1"/>
</calcChain>
</file>

<file path=xl/sharedStrings.xml><?xml version="1.0" encoding="utf-8"?>
<sst xmlns="http://schemas.openxmlformats.org/spreadsheetml/2006/main" count="85" uniqueCount="58">
  <si>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</si>
  <si>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</si>
  <si>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</si>
  <si>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</si>
  <si>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</si>
  <si>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</si>
  <si>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</si>
  <si>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</si>
  <si>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</si>
  <si>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</si>
  <si>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</si>
  <si>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</si>
  <si>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</si>
  <si>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</si>
  <si>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</si>
  <si>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</si>
  <si>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</si>
  <si>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</si>
  <si>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</si>
  <si>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</si>
  <si>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</si>
  <si>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</si>
  <si>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</si>
  <si>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</si>
  <si>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</si>
  <si>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</si>
  <si>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>پايان سال 1400</t>
  </si>
  <si>
    <t>دولتي</t>
  </si>
  <si>
    <t>شاخص ها و نماگرهاي بازار اوراق بهادار تهران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</si>
  <si>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</si>
  <si>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</si>
  <si>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</si>
  <si>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</si>
  <si>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>Ө</t>
  </si>
  <si>
    <t>آذر</t>
  </si>
  <si>
    <t>4- شامل افزایش ارزش صندوق‌های سرمایه‌گذاری مشترک نمی‌باشد.</t>
  </si>
  <si>
    <t xml:space="preserve">1- مانده اوراق بدهی به ارزش اسمی می‌باشد.                                 </t>
  </si>
  <si>
    <t>ده</t>
  </si>
  <si>
    <t>دی</t>
  </si>
  <si>
    <t xml:space="preserve">ده </t>
  </si>
  <si>
    <t xml:space="preserve">دی‌ماه1401 به </t>
  </si>
  <si>
    <t>ده ماهه 1401 به</t>
  </si>
  <si>
    <t>ده ‌ماهه1400 ‌</t>
  </si>
  <si>
    <t xml:space="preserve">ماخذ:  سازمان بورس و اوراق بهادار (گزارش دی ماه 1401) </t>
  </si>
  <si>
    <t>ده ماهه 1400 ‌</t>
  </si>
  <si>
    <t>توجه: در گزارش دی ماه سازمان بورس اوراق بهادار، اوراق اجاره در قالب اوراق بدهی شرکتی لحاظ شده است.</t>
  </si>
  <si>
    <t xml:space="preserve">مأخذ: بانک مرکزی ج.ا.ا، شرکت فرابورس ایران و سازمان بورس و اوراق بهادار (گزارش دی ماه 1401) </t>
  </si>
  <si>
    <t xml:space="preserve">2- ارزش صندوق‌های قابل معامله شامل ارزش این صندوق در بازارهای بورس اوراق بهادار تهران، فرابورس، بورس کالا و انرژی می‌باشد.                                                                                                                                                 </t>
  </si>
  <si>
    <t>ارزش معاملات سهام</t>
  </si>
  <si>
    <t xml:space="preserve">حجم معاملات سهام </t>
  </si>
  <si>
    <t xml:space="preserve">وضعیت انتشار اوراق تا پایان دی 1401 </t>
  </si>
  <si>
    <t>شهرداري‌ها</t>
  </si>
  <si>
    <t>دی‌ماه 1401 به</t>
  </si>
  <si>
    <r>
      <t xml:space="preserve">اوراق مشاركت </t>
    </r>
    <r>
      <rPr>
        <sz val="7"/>
        <color theme="1"/>
        <rFont val="B Nazanin"/>
        <charset val="178"/>
      </rPr>
      <t>▲</t>
    </r>
  </si>
  <si>
    <t xml:space="preserve">3- اندازه بازار اوراق بهادار شامل مجموع ارزش بازار سهام و بدهی بازار بورس اوراق بهادار تهران و فرابورس به ‌علاوه ارزش صندوق‌های قابل معامله می‌باشد.           </t>
  </si>
  <si>
    <t>توجه:در واقع از گزارش مهرماه 1401 تغییراتی در طبقه‌بندی سازمان بورس صورت گرفته و اوراق اجاره در قالب اوراق بدهی شرکتی لحاظ شده است. داده های قبل از مهرماه 1401 نیز با این طبقه بندی جدید تغییر یافته است.</t>
  </si>
  <si>
    <t>توجه: از دی ماه 1401 اوراق بدهی شهرداری اصلاح شد و آمار مربوط به انتشار این اوراق به جای فروش آن در نظر گرفته شد.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</si>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</sst>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0.000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sz val="7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111">
    <xf numFmtId="0" fontId="0" fillId="0" borderId="0" xfId="0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1" readingOrder="2"/>
    </xf>
    <xf numFmtId="0" fontId="8" fillId="0" borderId="0" xfId="0" applyFont="1" applyFill="1" applyBorder="1" applyAlignment="1">
      <alignment horizontal="right" indent="2" readingOrder="2"/>
    </xf>
    <xf numFmtId="0" fontId="5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 indent="2"/>
    </xf>
    <xf numFmtId="165" fontId="6" fillId="0" borderId="5" xfId="3" applyNumberFormat="1" applyFont="1" applyBorder="1" applyAlignment="1">
      <alignment horizontal="center"/>
    </xf>
    <xf numFmtId="0" fontId="0" fillId="0" borderId="0" xfId="0"/>
    <xf numFmtId="165" fontId="5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/>
    <xf numFmtId="0" fontId="7" fillId="0" borderId="3" xfId="0" applyFont="1" applyFill="1" applyBorder="1" applyAlignment="1">
      <alignment horizontal="right" indent="1" readingOrder="2"/>
    </xf>
    <xf numFmtId="0" fontId="7" fillId="0" borderId="2" xfId="0" applyFont="1" applyFill="1" applyBorder="1" applyAlignment="1">
      <alignment horizontal="right" indent="1" readingOrder="2"/>
    </xf>
    <xf numFmtId="165" fontId="4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right" indent="2" readingOrder="2"/>
    </xf>
    <xf numFmtId="0" fontId="10" fillId="0" borderId="0" xfId="3" applyFont="1"/>
    <xf numFmtId="165" fontId="10" fillId="0" borderId="0" xfId="3" applyNumberFormat="1" applyFont="1"/>
    <xf numFmtId="1" fontId="4" fillId="0" borderId="3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3" fontId="10" fillId="0" borderId="0" xfId="3" applyNumberFormat="1" applyFont="1"/>
    <xf numFmtId="0" fontId="5" fillId="0" borderId="2" xfId="0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Border="1"/>
    <xf numFmtId="165" fontId="4" fillId="0" borderId="11" xfId="0" applyNumberFormat="1" applyFont="1" applyFill="1" applyBorder="1" applyAlignment="1">
      <alignment horizontal="center"/>
    </xf>
    <xf numFmtId="0" fontId="4" fillId="0" borderId="1" xfId="0" applyFont="1" applyBorder="1"/>
    <xf numFmtId="165" fontId="7" fillId="2" borderId="7" xfId="3" applyNumberFormat="1" applyFont="1" applyFill="1" applyBorder="1" applyAlignment="1">
      <alignment horizontal="right"/>
    </xf>
    <xf numFmtId="1" fontId="7" fillId="2" borderId="9" xfId="3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11" fillId="0" borderId="12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 indent="2"/>
    </xf>
    <xf numFmtId="165" fontId="9" fillId="0" borderId="11" xfId="0" applyNumberFormat="1" applyFont="1" applyFill="1" applyBorder="1" applyAlignment="1">
      <alignment horizontal="center"/>
    </xf>
    <xf numFmtId="0" fontId="11" fillId="0" borderId="20" xfId="1" applyFont="1" applyFill="1" applyBorder="1" applyAlignment="1">
      <alignment horizontal="right" vertical="center"/>
    </xf>
    <xf numFmtId="165" fontId="6" fillId="0" borderId="5" xfId="3" applyNumberFormat="1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" fontId="0" fillId="0" borderId="0" xfId="0" applyNumberFormat="1"/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165" fontId="4" fillId="0" borderId="0" xfId="0" applyNumberFormat="1" applyFont="1" applyAlignment="1">
      <alignment horizontal="center"/>
    </xf>
    <xf numFmtId="165" fontId="4" fillId="0" borderId="15" xfId="0" applyNumberFormat="1" applyFont="1" applyFill="1" applyBorder="1" applyAlignment="1">
      <alignment horizontal="center"/>
    </xf>
    <xf numFmtId="3" fontId="10" fillId="0" borderId="0" xfId="3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6" fillId="0" borderId="21" xfId="0" applyNumberFormat="1" applyFont="1" applyFill="1" applyBorder="1" applyAlignment="1">
      <alignment horizontal="center"/>
    </xf>
    <xf numFmtId="0" fontId="11" fillId="0" borderId="10" xfId="1" applyFont="1" applyFill="1" applyBorder="1" applyAlignment="1">
      <alignment horizontal="right" vertical="center"/>
    </xf>
    <xf numFmtId="165" fontId="6" fillId="0" borderId="4" xfId="3" applyNumberFormat="1" applyFont="1" applyFill="1" applyBorder="1" applyAlignment="1">
      <alignment horizontal="center"/>
    </xf>
    <xf numFmtId="165" fontId="6" fillId="0" borderId="4" xfId="0" applyNumberFormat="1" applyFont="1" applyFill="1" applyBorder="1" applyAlignment="1">
      <alignment horizontal="center"/>
    </xf>
    <xf numFmtId="165" fontId="6" fillId="0" borderId="22" xfId="0" applyNumberFormat="1" applyFont="1" applyFill="1" applyBorder="1" applyAlignment="1">
      <alignment horizontal="center"/>
    </xf>
    <xf numFmtId="166" fontId="0" fillId="0" borderId="0" xfId="0" applyNumberFormat="1"/>
    <xf numFmtId="0" fontId="4" fillId="0" borderId="0" xfId="0" applyFont="1" applyAlignment="1">
      <alignment horizontal="right" readingOrder="2"/>
    </xf>
    <xf numFmtId="0" fontId="5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 readingOrder="2"/>
    </xf>
    <xf numFmtId="0" fontId="4" fillId="0" borderId="0" xfId="0" applyFont="1" applyBorder="1" applyAlignment="1">
      <alignment horizontal="right" readingOrder="2"/>
    </xf>
    <xf numFmtId="165" fontId="4" fillId="0" borderId="0" xfId="0" applyNumberFormat="1" applyFont="1" applyAlignment="1">
      <alignment horizontal="right" readingOrder="2"/>
    </xf>
    <xf numFmtId="0" fontId="0" fillId="0" borderId="0" xfId="0" applyAlignment="1">
      <alignment horizontal="right" readingOrder="2"/>
    </xf>
    <xf numFmtId="165" fontId="6" fillId="3" borderId="5" xfId="3" applyNumberFormat="1" applyFont="1" applyFill="1" applyBorder="1" applyAlignment="1">
      <alignment horizontal="center"/>
    </xf>
    <xf numFmtId="165" fontId="6" fillId="0" borderId="11" xfId="0" applyNumberFormat="1" applyFont="1" applyFill="1" applyBorder="1" applyAlignment="1">
      <alignment horizontal="center"/>
    </xf>
    <xf numFmtId="165" fontId="4" fillId="0" borderId="0" xfId="0" applyNumberFormat="1" applyFont="1"/>
    <xf numFmtId="0" fontId="5" fillId="0" borderId="0" xfId="0" applyFont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165" fontId="10" fillId="3" borderId="0" xfId="3" applyNumberFormat="1" applyFont="1" applyFill="1"/>
    <xf numFmtId="0" fontId="10" fillId="3" borderId="0" xfId="3" applyFont="1" applyFill="1"/>
    <xf numFmtId="0" fontId="5" fillId="2" borderId="9" xfId="0" applyFont="1" applyFill="1" applyBorder="1" applyAlignment="1">
      <alignment horizontal="left" vertical="center"/>
    </xf>
    <xf numFmtId="0" fontId="4" fillId="0" borderId="3" xfId="0" applyFont="1" applyBorder="1"/>
    <xf numFmtId="0" fontId="4" fillId="0" borderId="2" xfId="0" applyFont="1" applyBorder="1"/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16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wrapText="1" readingOrder="2"/>
    </xf>
    <xf numFmtId="0" fontId="4" fillId="0" borderId="0" xfId="0" applyFont="1" applyAlignment="1">
      <alignment horizontal="right" readingOrder="2"/>
    </xf>
    <xf numFmtId="0" fontId="9" fillId="0" borderId="4" xfId="0" applyFont="1" applyBorder="1" applyAlignment="1">
      <alignment horizontal="right" vertical="center" wrapText="1" readingOrder="2"/>
    </xf>
    <xf numFmtId="0" fontId="9" fillId="0" borderId="4" xfId="0" applyFont="1" applyBorder="1" applyAlignment="1">
      <alignment horizontal="right" vertical="center" readingOrder="2"/>
    </xf>
    <xf numFmtId="165" fontId="7" fillId="2" borderId="8" xfId="3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3" borderId="0" xfId="3" applyFont="1" applyFill="1" applyAlignment="1">
      <alignment horizontal="right" vertical="center" wrapText="1"/>
    </xf>
    <xf numFmtId="0" fontId="15" fillId="0" borderId="0" xfId="3" applyFont="1" applyAlignment="1">
      <alignment horizontal="right"/>
    </xf>
    <xf numFmtId="165" fontId="7" fillId="0" borderId="12" xfId="3" applyNumberFormat="1" applyFont="1" applyFill="1" applyBorder="1" applyAlignment="1">
      <alignment horizontal="right" vertical="center"/>
    </xf>
    <xf numFmtId="165" fontId="7" fillId="0" borderId="17" xfId="3" applyNumberFormat="1" applyFont="1" applyFill="1" applyBorder="1" applyAlignment="1">
      <alignment horizontal="right" vertical="center"/>
    </xf>
  </cellXfs>
  <cellStyles count="7">
    <cellStyle name="Comma 2" xfId="2"/>
    <cellStyle name="Comma 2 2" xfId="4"/>
    <cellStyle name="Normal" xfId="0" builtinId="0"/>
    <cellStyle name="Normal 2" xfId="1"/>
    <cellStyle name="Normal 3" xfId="3"/>
    <cellStyle name="Normal 3 2" xfId="6"/>
    <cellStyle name="Normal 3 3" xfId="5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80;&#1583;&#1575;&#1608;&#1604;%20&#1605;&#1575;&#1583;&#1585;\&#1580;&#1583;&#1608;&#1604;%20&#1605;&#1575;&#1583;&#15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711;&#1586;&#1575;&#1585;&#1588;&#1607;&#1575;&#1740;%20&#1570;&#1605;&#1575;&#1585;&#1740;%20&#1605;&#1575;&#1607;&#1575;&#1606;&#1607;%20&#1587;&#1575;&#1586;&#1605;&#1575;&#1606;%20&#1576;&#1608;&#1585;&#1587;\1401\Monthly%20Report%20-%20Dey%201401%20(public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608;&#1585;&#1575;&#1602;%20&#1605;&#1588;&#1575;&#1585;&#1705;&#1578;%20&#1578;&#1575;%20&#1662;&#1575;&#1740;&#1575;&#1606;%20&#1588;&#1607;&#1585;&#1740;&#1608;&#1585;%20&#1608;%20&#1605;&#1607;&#15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0\&#1575;&#1587;&#1601;&#1606;&#1583;140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4.Stock\&#1575;&#1608;&#1585;&#1575;&#1602;%20&#1605;&#1588;&#1575;&#1585;&#1705;&#1578;\1401\&#1575;&#1602;&#1578;&#1589;&#1575;&#1583;&#1740;%20&#1578;&#1575;%20&#1662;&#1575;&#1740;&#1575;&#1606;%20&#1578;&#1740;&#1585;&#1605;&#1575;&#1607;).xlsx&#1582;&#1575;&#1606;&#1605;%20&#1662;&#1608;&#1740;&#1575;&#1606;%201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اهانه"/>
      <sheetName val="تجمعی"/>
      <sheetName val="تامین مالی"/>
      <sheetName val="گزیده - شاخص فعالیت "/>
    </sheetNames>
    <sheetDataSet>
      <sheetData sheetId="0">
        <row r="5">
          <cell r="HU5">
            <v>1279393.8999999999</v>
          </cell>
          <cell r="HW5">
            <v>1367250.3</v>
          </cell>
          <cell r="IF5">
            <v>1496200.75</v>
          </cell>
          <cell r="IG5">
            <v>1689144.1</v>
          </cell>
        </row>
        <row r="8">
          <cell r="HU8">
            <v>335640</v>
          </cell>
          <cell r="HW8">
            <v>348268.76199999999</v>
          </cell>
          <cell r="IF8">
            <v>445721.42499999999</v>
          </cell>
          <cell r="IG8">
            <v>526187.56900000002</v>
          </cell>
        </row>
        <row r="9">
          <cell r="HX9">
            <v>816.11921445433097</v>
          </cell>
          <cell r="HY9">
            <v>886.70719940710796</v>
          </cell>
          <cell r="HZ9">
            <v>734.46071974015001</v>
          </cell>
          <cell r="IA9">
            <v>559.21167022060001</v>
          </cell>
          <cell r="IB9">
            <v>505.08430306174898</v>
          </cell>
          <cell r="IC9">
            <v>456.11505210125597</v>
          </cell>
          <cell r="ID9">
            <v>289.22603475921602</v>
          </cell>
          <cell r="IE9">
            <v>657.91804029241689</v>
          </cell>
          <cell r="IF9">
            <v>1745.908142098446</v>
          </cell>
          <cell r="IG9">
            <v>1193.7108479798051</v>
          </cell>
        </row>
        <row r="10">
          <cell r="HL10">
            <v>95.7</v>
          </cell>
          <cell r="HM10">
            <v>76.569000000000003</v>
          </cell>
          <cell r="HN10">
            <v>133.08099999999999</v>
          </cell>
          <cell r="HO10">
            <v>138.69999999999999</v>
          </cell>
          <cell r="HP10">
            <v>124.2</v>
          </cell>
          <cell r="HQ10">
            <v>220.358</v>
          </cell>
          <cell r="HR10">
            <v>94.233999999999995</v>
          </cell>
          <cell r="HS10">
            <v>115.908</v>
          </cell>
          <cell r="HT10">
            <v>97.141000000000005</v>
          </cell>
          <cell r="HU10">
            <v>96.884173455999999</v>
          </cell>
          <cell r="HV10">
            <v>98.258401659000015</v>
          </cell>
          <cell r="HW10">
            <v>116.37927638400001</v>
          </cell>
          <cell r="HX10">
            <v>196.69399999999999</v>
          </cell>
          <cell r="HY10">
            <v>179.99</v>
          </cell>
          <cell r="HZ10">
            <v>149.071</v>
          </cell>
          <cell r="IA10">
            <v>111.328</v>
          </cell>
          <cell r="IB10">
            <v>148.25</v>
          </cell>
          <cell r="IC10">
            <v>90.403999999999996</v>
          </cell>
          <cell r="ID10">
            <v>78.908332281000014</v>
          </cell>
          <cell r="IE10">
            <v>146.85672918500001</v>
          </cell>
          <cell r="IF10">
            <v>217.11439364</v>
          </cell>
          <cell r="IG10">
            <v>253.710383025</v>
          </cell>
        </row>
        <row r="11">
          <cell r="HU11">
            <v>51507.579171295096</v>
          </cell>
          <cell r="HW11">
            <v>54674.135632541002</v>
          </cell>
          <cell r="IF11">
            <v>55505.662196808698</v>
          </cell>
          <cell r="IG11">
            <v>62523.195619919301</v>
          </cell>
        </row>
        <row r="12">
          <cell r="HU12">
            <v>322.43890850000003</v>
          </cell>
          <cell r="HW12">
            <v>344.394141670446</v>
          </cell>
          <cell r="IF12">
            <v>521.20078558509397</v>
          </cell>
          <cell r="IG12">
            <v>523.136577140094</v>
          </cell>
        </row>
        <row r="20">
          <cell r="HU20">
            <v>17641.233499999998</v>
          </cell>
          <cell r="HW20">
            <v>18378.5134</v>
          </cell>
          <cell r="IF20">
            <v>19172.9463</v>
          </cell>
          <cell r="IG20">
            <v>21507.817599999998</v>
          </cell>
        </row>
        <row r="24">
          <cell r="HU24">
            <v>12917.0070848507</v>
          </cell>
          <cell r="HW24">
            <v>13554.44986243936</v>
          </cell>
          <cell r="IF24">
            <v>14371.982800801359</v>
          </cell>
          <cell r="IG24">
            <v>16198.228394176851</v>
          </cell>
        </row>
        <row r="25">
          <cell r="HU25">
            <v>3517.4781765879998</v>
          </cell>
          <cell r="HW25">
            <v>3780.9462852450001</v>
          </cell>
          <cell r="IF25">
            <v>4265.3918445081808</v>
          </cell>
          <cell r="IG25">
            <v>4255.5443054632497</v>
          </cell>
        </row>
        <row r="32">
          <cell r="HU32">
            <v>4040.3212779999999</v>
          </cell>
          <cell r="HW32">
            <v>4316.2497050000002</v>
          </cell>
          <cell r="IF32">
            <v>4340.8059999999996</v>
          </cell>
          <cell r="IG32">
            <v>4223.527</v>
          </cell>
        </row>
        <row r="33">
          <cell r="HU33">
            <v>85.864999999999995</v>
          </cell>
          <cell r="HW33">
            <v>91.665000000000006</v>
          </cell>
          <cell r="IF33">
            <v>124.535</v>
          </cell>
          <cell r="IG33">
            <v>157.535</v>
          </cell>
        </row>
        <row r="34">
          <cell r="HU34">
            <v>662.75955399999998</v>
          </cell>
          <cell r="HW34">
            <v>700.15955399999996</v>
          </cell>
          <cell r="IF34">
            <v>1442.556</v>
          </cell>
          <cell r="IG34">
            <v>1467.056</v>
          </cell>
        </row>
        <row r="37">
          <cell r="HU37">
            <v>536.07543562299998</v>
          </cell>
          <cell r="HW37">
            <v>554.1951694677</v>
          </cell>
          <cell r="IF37">
            <v>627.1573073866</v>
          </cell>
          <cell r="IG37">
            <v>633.61245799129995</v>
          </cell>
        </row>
        <row r="50">
          <cell r="HU50">
            <v>941.7543972316621</v>
          </cell>
          <cell r="HW50">
            <v>1024.8504585851331</v>
          </cell>
          <cell r="IF50">
            <v>1589.084444728132</v>
          </cell>
          <cell r="IG50">
            <v>1713.243249050241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رفی"/>
      <sheetName val="تعریف آمارهای رسمی"/>
      <sheetName val="تعریف اقلام آماری"/>
      <sheetName val="ارزش بازار"/>
      <sheetName val="شاخص های سهام "/>
      <sheetName val="ارزش معاملات بورس ها"/>
      <sheetName val="آمار معاملات حقیقی و حقوقی"/>
      <sheetName val="خرید و فروش حقیقی و حقوقی"/>
      <sheetName val="نسبت معاملات برخط و غیربرخط"/>
      <sheetName val="روند معاملات برخط و غیربرخط"/>
      <sheetName val="سرمایه گذار خارجی"/>
      <sheetName val="ارزش بازار سهام"/>
      <sheetName val="روند ارزش بازارهای بورس"/>
      <sheetName val="روند ارزش بازارهای فرابورس"/>
      <sheetName val="ارزش بازاری صنایع-مجموع"/>
      <sheetName val="ده صنعت باارزش بورس"/>
      <sheetName val="ده صنعت باارزش فرابورس"/>
      <sheetName val="معاملات سهام - نوع معاملات"/>
      <sheetName val="معاملات سهام - نوع بازار"/>
      <sheetName val="ارزش معاملات سهام-ده صنعت"/>
      <sheetName val="حجم معاملات سهام-ده صنعت"/>
      <sheetName val="معاملات بورس - صنایع"/>
      <sheetName val="معاملات فرابورس-صنایع"/>
      <sheetName val="عرضه اولیه"/>
      <sheetName val="مقایسه شاخص‌ها"/>
      <sheetName val="نسبت pe"/>
      <sheetName val="نمودار pe بازار"/>
      <sheetName val="توقف-بسته و تا پایان ماه باز"/>
      <sheetName val=" توقف در ماه بسته و همچنان"/>
      <sheetName val="توقف نماد-در کل ماه بسته بودن"/>
      <sheetName val="نمادهای متوقف 1"/>
      <sheetName val="نمادهای متوقف"/>
      <sheetName val="ارزش جذب و تجهیز منابع مالی"/>
      <sheetName val="شاخص صکوک"/>
      <sheetName val="تامین مالی - مانده"/>
      <sheetName val="تامین مالی - انتشار"/>
      <sheetName val="تامین مالی - سررسید"/>
      <sheetName val="اوراق - 60 درصد"/>
      <sheetName val="ارزش بازار اوراق بدهی"/>
      <sheetName val="م صکوک - بخش بازار"/>
      <sheetName val="م صکوک - نوع بازار"/>
      <sheetName val="ارزش مفهومی پوشش ریسک"/>
      <sheetName val="معاملات اوراق مشتقه"/>
      <sheetName val="ارزش انواع صندوق ها"/>
      <sheetName val="ارزش بازار صندوق ها"/>
      <sheetName val="م صندوق - بخش بازار"/>
      <sheetName val="م صندوق - نوع بازار"/>
      <sheetName val="تعداد صندوق ها"/>
      <sheetName val="روند ارزش صندوق ها"/>
      <sheetName val="معاملات فیزیکی کالا و انرژ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AN9">
            <v>362244.22337017802</v>
          </cell>
          <cell r="AO9">
            <v>246808.76180344401</v>
          </cell>
          <cell r="AP9">
            <v>340674.77730016102</v>
          </cell>
          <cell r="AQ9">
            <v>439794.89310733799</v>
          </cell>
          <cell r="AR9">
            <v>422615.05620801798</v>
          </cell>
          <cell r="AS9">
            <v>685336.40591333795</v>
          </cell>
          <cell r="AT9">
            <v>361374.64115066198</v>
          </cell>
          <cell r="AU9">
            <v>419927.60032806802</v>
          </cell>
          <cell r="AV9">
            <v>261803.48023628199</v>
          </cell>
          <cell r="AW9">
            <v>223074.30526036699</v>
          </cell>
          <cell r="AX9">
            <v>237304.84369779</v>
          </cell>
          <cell r="AY9">
            <v>307855.01903224498</v>
          </cell>
        </row>
        <row r="10">
          <cell r="AN10">
            <v>355947.04016644199</v>
          </cell>
          <cell r="AO10">
            <v>186840.445633255</v>
          </cell>
          <cell r="AP10">
            <v>370356.06921268901</v>
          </cell>
          <cell r="AQ10">
            <v>515079.58531327703</v>
          </cell>
          <cell r="AR10">
            <v>445744.37296879</v>
          </cell>
          <cell r="AS10">
            <v>903710.87655624899</v>
          </cell>
          <cell r="AT10">
            <v>373669.71484997898</v>
          </cell>
          <cell r="AU10">
            <v>324892.323985197</v>
          </cell>
          <cell r="AV10">
            <v>239151.151151203</v>
          </cell>
          <cell r="AW10">
            <v>252784.07917242299</v>
          </cell>
          <cell r="AX10">
            <v>235470.086079784</v>
          </cell>
          <cell r="AY10">
            <v>336937.970254204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1">
          <cell r="BC11">
            <v>5580539</v>
          </cell>
          <cell r="BE11">
            <v>7180775</v>
          </cell>
          <cell r="BM11">
            <v>2817578</v>
          </cell>
          <cell r="BN11">
            <v>3190298</v>
          </cell>
          <cell r="BO11">
            <v>3478440</v>
          </cell>
        </row>
      </sheetData>
      <sheetData sheetId="33"/>
      <sheetData sheetId="34"/>
      <sheetData sheetId="35">
        <row r="3">
          <cell r="AL3">
            <v>100000</v>
          </cell>
          <cell r="AO3">
            <v>100000</v>
          </cell>
          <cell r="AP3">
            <v>210000</v>
          </cell>
          <cell r="AQ3">
            <v>350000</v>
          </cell>
          <cell r="AR3">
            <v>305000</v>
          </cell>
          <cell r="AS3">
            <v>0</v>
          </cell>
          <cell r="AT3">
            <v>0</v>
          </cell>
          <cell r="AU3">
            <v>50000</v>
          </cell>
          <cell r="AV3">
            <v>0</v>
          </cell>
          <cell r="AW3">
            <v>50000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150000</v>
          </cell>
          <cell r="BD3">
            <v>0</v>
          </cell>
          <cell r="BE3">
            <v>210000</v>
          </cell>
          <cell r="BF3">
            <v>0</v>
          </cell>
        </row>
        <row r="4">
          <cell r="AQ4">
            <v>115000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38000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</row>
        <row r="6">
          <cell r="AN6">
            <v>27467.3</v>
          </cell>
          <cell r="AO6">
            <v>24982.7</v>
          </cell>
          <cell r="AP6">
            <v>116694.622</v>
          </cell>
          <cell r="AQ6">
            <v>170855.378</v>
          </cell>
          <cell r="AS6">
            <v>79054.3</v>
          </cell>
          <cell r="AT6">
            <v>97227.6</v>
          </cell>
          <cell r="AU6">
            <v>65589.600000000006</v>
          </cell>
          <cell r="AV6">
            <v>97625.2</v>
          </cell>
          <cell r="AW6">
            <v>160503.29999999999</v>
          </cell>
          <cell r="AX6">
            <v>0</v>
          </cell>
          <cell r="AY6">
            <v>0</v>
          </cell>
          <cell r="AZ6">
            <v>135502.39999999999</v>
          </cell>
          <cell r="BA6">
            <v>99197</v>
          </cell>
          <cell r="BB6">
            <v>76950.356</v>
          </cell>
          <cell r="BC6">
            <v>206081.54699999999</v>
          </cell>
          <cell r="BD6">
            <v>27843.042000000001</v>
          </cell>
          <cell r="BE6">
            <v>90653</v>
          </cell>
          <cell r="BF6">
            <v>40500</v>
          </cell>
          <cell r="BG6">
            <v>16800</v>
          </cell>
        </row>
        <row r="7">
          <cell r="BE7">
            <v>0</v>
          </cell>
        </row>
        <row r="10">
          <cell r="AN10">
            <v>6100</v>
          </cell>
          <cell r="AO10">
            <v>2500</v>
          </cell>
          <cell r="AS10">
            <v>8265</v>
          </cell>
          <cell r="AT10">
            <v>0</v>
          </cell>
          <cell r="AU10">
            <v>11500</v>
          </cell>
          <cell r="AV10">
            <v>7000</v>
          </cell>
          <cell r="AW10">
            <v>6800</v>
          </cell>
          <cell r="AX10">
            <v>18200</v>
          </cell>
          <cell r="AY10">
            <v>0</v>
          </cell>
          <cell r="AZ10">
            <v>0</v>
          </cell>
          <cell r="BA10">
            <v>2300</v>
          </cell>
          <cell r="BB10">
            <v>3870</v>
          </cell>
          <cell r="BC10">
            <v>0</v>
          </cell>
          <cell r="BD10">
            <v>7500</v>
          </cell>
          <cell r="BE10">
            <v>1000</v>
          </cell>
          <cell r="BG10">
            <v>33000</v>
          </cell>
        </row>
        <row r="11">
          <cell r="AL11">
            <v>40000</v>
          </cell>
          <cell r="AM11">
            <v>0</v>
          </cell>
          <cell r="AN11">
            <v>33000</v>
          </cell>
          <cell r="AO11">
            <v>9700</v>
          </cell>
          <cell r="AP11">
            <v>7000</v>
          </cell>
          <cell r="AQ11">
            <v>16800</v>
          </cell>
          <cell r="AR11">
            <v>7000</v>
          </cell>
          <cell r="AS11">
            <v>40000</v>
          </cell>
          <cell r="AT11">
            <v>29750</v>
          </cell>
          <cell r="AU11">
            <v>71000</v>
          </cell>
          <cell r="AV11">
            <v>25500</v>
          </cell>
          <cell r="AW11">
            <v>68300</v>
          </cell>
          <cell r="AX11">
            <v>39500</v>
          </cell>
          <cell r="AY11">
            <v>28350</v>
          </cell>
          <cell r="AZ11">
            <v>11500</v>
          </cell>
          <cell r="BA11">
            <v>42290</v>
          </cell>
          <cell r="BB11">
            <v>129700</v>
          </cell>
          <cell r="BC11">
            <v>61527.364000000001</v>
          </cell>
          <cell r="BD11">
            <v>154330.546</v>
          </cell>
          <cell r="BE11">
            <v>125100</v>
          </cell>
          <cell r="BF11">
            <v>276768</v>
          </cell>
          <cell r="BG11">
            <v>30500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مهر"/>
      <sheetName val="کل تا پایان شهریور "/>
    </sheetNames>
    <sheetDataSet>
      <sheetData sheetId="0">
        <row r="25">
          <cell r="E25">
            <v>72500000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اسفند"/>
    </sheetNames>
    <sheetDataSet>
      <sheetData sheetId="0">
        <row r="44">
          <cell r="E44">
            <v>152500000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تا پایان تیر"/>
    </sheetNames>
    <sheetDataSet>
      <sheetData sheetId="0">
        <row r="22">
          <cell r="E22">
            <v>80000000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0"/>
  <sheetViews>
    <sheetView rightToLeft="1" tabSelected="1" view="pageBreakPreview" topLeftCell="A10" zoomScale="118" zoomScaleNormal="100" zoomScaleSheetLayoutView="118" workbookViewId="0">
      <selection activeCell="L27" sqref="L27"/>
    </sheetView>
  </sheetViews>
  <sheetFormatPr defaultRowHeight="15.75" x14ac:dyDescent="0.4"/>
  <cols>
    <col min="1" max="1" width="5.5703125" customWidth="1"/>
    <col min="3" max="3" width="27.140625" customWidth="1"/>
    <col min="4" max="4" width="11" customWidth="1"/>
    <col min="6" max="6" width="2.140625" style="8" customWidth="1"/>
    <col min="7" max="7" width="10.85546875" bestFit="1" customWidth="1"/>
    <col min="10" max="10" width="1.42578125" customWidth="1"/>
    <col min="11" max="11" width="11.85546875" style="13" customWidth="1"/>
    <col min="12" max="12" width="13.5703125" style="13" customWidth="1"/>
    <col min="13" max="13" width="16.85546875" style="13" customWidth="1"/>
    <col min="14" max="14" width="9.140625" style="13"/>
    <col min="15" max="15" width="10.7109375" customWidth="1"/>
    <col min="16" max="16" width="18.7109375" customWidth="1"/>
  </cols>
  <sheetData>
    <row r="3" spans="2:17" ht="16.5" thickBot="1" x14ac:dyDescent="0.45">
      <c r="B3" s="13"/>
      <c r="C3" s="13"/>
      <c r="D3" s="13"/>
      <c r="E3" s="13"/>
      <c r="F3" s="13"/>
      <c r="G3" s="13"/>
      <c r="H3" s="13"/>
      <c r="I3" s="13"/>
      <c r="J3" s="13"/>
    </row>
    <row r="4" spans="2:17" ht="23.25" customHeight="1" thickBot="1" x14ac:dyDescent="0.45">
      <c r="B4" s="83" t="s">
        <v>20</v>
      </c>
      <c r="C4" s="84"/>
      <c r="D4" s="94" t="s">
        <v>28</v>
      </c>
      <c r="E4" s="94"/>
      <c r="F4" s="94"/>
      <c r="G4" s="94"/>
      <c r="H4" s="94"/>
      <c r="I4" s="94"/>
      <c r="J4" s="94"/>
      <c r="K4" s="94"/>
      <c r="L4" s="94"/>
      <c r="M4" s="77">
        <v>1</v>
      </c>
    </row>
    <row r="5" spans="2:17" x14ac:dyDescent="0.4">
      <c r="B5" s="85" t="s">
        <v>0</v>
      </c>
      <c r="C5" s="86"/>
      <c r="D5" s="95">
        <v>1400</v>
      </c>
      <c r="E5" s="95"/>
      <c r="F5" s="30"/>
      <c r="G5" s="80">
        <v>1401</v>
      </c>
      <c r="H5" s="80"/>
      <c r="I5" s="80"/>
      <c r="J5" s="30"/>
      <c r="K5" s="81" t="s">
        <v>2</v>
      </c>
      <c r="L5" s="81"/>
      <c r="M5" s="82"/>
    </row>
    <row r="6" spans="2:17" x14ac:dyDescent="0.4">
      <c r="B6" s="87"/>
      <c r="C6" s="88"/>
      <c r="D6" s="11" t="s">
        <v>37</v>
      </c>
      <c r="E6" s="11" t="s">
        <v>3</v>
      </c>
      <c r="F6" s="1"/>
      <c r="G6" s="11" t="s">
        <v>34</v>
      </c>
      <c r="H6" s="11" t="s">
        <v>38</v>
      </c>
      <c r="I6" s="11" t="s">
        <v>39</v>
      </c>
      <c r="J6" s="1"/>
      <c r="K6" s="11" t="s">
        <v>40</v>
      </c>
      <c r="L6" s="11" t="s">
        <v>40</v>
      </c>
      <c r="M6" s="31" t="s">
        <v>41</v>
      </c>
    </row>
    <row r="7" spans="2:17" x14ac:dyDescent="0.4">
      <c r="B7" s="89"/>
      <c r="C7" s="90"/>
      <c r="D7" s="24" t="s">
        <v>23</v>
      </c>
      <c r="E7" s="24" t="s">
        <v>1</v>
      </c>
      <c r="F7" s="24"/>
      <c r="G7" s="24" t="s">
        <v>5</v>
      </c>
      <c r="H7" s="24" t="s">
        <v>5</v>
      </c>
      <c r="I7" s="24" t="s">
        <v>23</v>
      </c>
      <c r="J7" s="24"/>
      <c r="K7" s="24" t="s">
        <v>24</v>
      </c>
      <c r="L7" s="24" t="s">
        <v>26</v>
      </c>
      <c r="M7" s="32" t="s">
        <v>42</v>
      </c>
    </row>
    <row r="8" spans="2:17" ht="21" x14ac:dyDescent="0.55000000000000004">
      <c r="B8" s="91" t="s">
        <v>6</v>
      </c>
      <c r="C8" s="14" t="s">
        <v>4</v>
      </c>
      <c r="D8" s="22">
        <f>[1]ماهانه!$HU$5</f>
        <v>1279393.8999999999</v>
      </c>
      <c r="E8" s="22">
        <f>[1]ماهانه!$HW$5</f>
        <v>1367250.3</v>
      </c>
      <c r="F8" s="21"/>
      <c r="G8" s="22">
        <f>[1]ماهانه!$IF$5</f>
        <v>1496200.75</v>
      </c>
      <c r="H8" s="22">
        <f>[1]ماهانه!$IG$5</f>
        <v>1689144.1</v>
      </c>
      <c r="I8" s="22">
        <f>[1]ماهانه!$IG$5</f>
        <v>1689144.1</v>
      </c>
      <c r="J8" s="33"/>
      <c r="K8" s="49">
        <f>((H8-G8)/G8)*100</f>
        <v>12.895552284678383</v>
      </c>
      <c r="L8" s="49">
        <f>((H8-E8)/E8)*100</f>
        <v>23.543150804209006</v>
      </c>
      <c r="M8" s="34">
        <f>((I8-D8)/D8)*100</f>
        <v>32.026899612386792</v>
      </c>
      <c r="O8" s="62"/>
      <c r="P8" s="51"/>
      <c r="Q8" s="46"/>
    </row>
    <row r="9" spans="2:17" ht="21" x14ac:dyDescent="0.55000000000000004">
      <c r="B9" s="92"/>
      <c r="C9" s="2" t="s">
        <v>7</v>
      </c>
      <c r="D9" s="22">
        <f>[1]ماهانه!$HU$8</f>
        <v>335640</v>
      </c>
      <c r="E9" s="22">
        <f>[1]ماهانه!$HW$8</f>
        <v>348268.76199999999</v>
      </c>
      <c r="F9" s="22"/>
      <c r="G9" s="22">
        <f>[1]ماهانه!$IF$8</f>
        <v>445721.42499999999</v>
      </c>
      <c r="H9" s="22">
        <f>[1]ماهانه!$IG$8</f>
        <v>526187.56900000002</v>
      </c>
      <c r="I9" s="22">
        <f>[1]ماهانه!$IG$8</f>
        <v>526187.56900000002</v>
      </c>
      <c r="J9" s="33"/>
      <c r="K9" s="49">
        <f t="shared" ref="K9:K24" si="0">((H9-G9)/G9)*100</f>
        <v>18.053012372021389</v>
      </c>
      <c r="L9" s="49">
        <f t="shared" ref="L9:L24" si="1">((H9-E9)/E9)*100</f>
        <v>51.086639518935669</v>
      </c>
      <c r="M9" s="34">
        <f t="shared" ref="M9:M22" si="2">((I9-D9)/D9)*100</f>
        <v>56.771412525324763</v>
      </c>
      <c r="O9" s="62"/>
      <c r="P9" s="51"/>
      <c r="Q9" s="46"/>
    </row>
    <row r="10" spans="2:17" ht="21" x14ac:dyDescent="0.55000000000000004">
      <c r="B10" s="92"/>
      <c r="C10" s="2" t="s">
        <v>8</v>
      </c>
      <c r="D10" s="49">
        <f>[1]ماهانه!$HU$11</f>
        <v>51507.579171295096</v>
      </c>
      <c r="E10" s="49">
        <f>[1]ماهانه!$HW$11</f>
        <v>54674.135632541002</v>
      </c>
      <c r="F10" s="49"/>
      <c r="G10" s="49">
        <f>[1]ماهانه!$IF$11</f>
        <v>55505.662196808698</v>
      </c>
      <c r="H10" s="49">
        <f>[1]ماهانه!$IG$11</f>
        <v>62523.195619919301</v>
      </c>
      <c r="I10" s="49">
        <f>[1]ماهانه!$IG$11</f>
        <v>62523.195619919301</v>
      </c>
      <c r="J10" s="33"/>
      <c r="K10" s="49">
        <f t="shared" si="0"/>
        <v>12.642914516051079</v>
      </c>
      <c r="L10" s="49">
        <f t="shared" si="1"/>
        <v>14.356075128706175</v>
      </c>
      <c r="M10" s="34">
        <f>((I10-D10)/D10)*100</f>
        <v>21.386399100587415</v>
      </c>
      <c r="O10" s="62"/>
      <c r="P10" s="51"/>
      <c r="Q10" s="46"/>
    </row>
    <row r="11" spans="2:17" ht="21" x14ac:dyDescent="0.55000000000000004">
      <c r="B11" s="92"/>
      <c r="C11" s="2" t="s">
        <v>21</v>
      </c>
      <c r="D11" s="49">
        <f>[1]ماهانه!$HU$12</f>
        <v>322.43890850000003</v>
      </c>
      <c r="E11" s="49">
        <f>[1]ماهانه!$HW$12</f>
        <v>344.394141670446</v>
      </c>
      <c r="F11" s="49"/>
      <c r="G11" s="49">
        <f>[1]ماهانه!$IF$12</f>
        <v>521.20078558509397</v>
      </c>
      <c r="H11" s="49">
        <f>[1]ماهانه!$IG$12</f>
        <v>523.136577140094</v>
      </c>
      <c r="I11" s="49">
        <f>[1]ماهانه!$IG$12</f>
        <v>523.136577140094</v>
      </c>
      <c r="J11" s="33"/>
      <c r="K11" s="49">
        <f t="shared" si="0"/>
        <v>0.3714099457518929</v>
      </c>
      <c r="L11" s="49">
        <f t="shared" si="1"/>
        <v>51.90054470807123</v>
      </c>
      <c r="M11" s="34">
        <f t="shared" si="2"/>
        <v>62.243626110058599</v>
      </c>
      <c r="O11" s="62"/>
      <c r="P11" s="51"/>
      <c r="Q11" s="46"/>
    </row>
    <row r="12" spans="2:17" ht="21" x14ac:dyDescent="0.55000000000000004">
      <c r="B12" s="92"/>
      <c r="C12" s="2" t="s">
        <v>48</v>
      </c>
      <c r="D12" s="49">
        <f>SUM('[2]معاملات سهام - نوع بازار'!$AN$9:$AW$10)/1000</f>
        <v>7731.8298036873603</v>
      </c>
      <c r="E12" s="49">
        <f>SUM('[2]معاملات سهام - نوع بازار'!$AN$9:$AY$10)/1000</f>
        <v>8849.3977227513824</v>
      </c>
      <c r="F12" s="49"/>
      <c r="G12" s="49">
        <f>[1]ماهانه!$IF$9</f>
        <v>1745.908142098446</v>
      </c>
      <c r="H12" s="49">
        <f>[1]ماهانه!$IG$9</f>
        <v>1193.7108479798051</v>
      </c>
      <c r="I12" s="49">
        <f>SUM([1]ماهانه!$HX$9:$IG$9)</f>
        <v>7844.461224115078</v>
      </c>
      <c r="J12" s="33"/>
      <c r="K12" s="49">
        <f t="shared" si="0"/>
        <v>-31.628084021358799</v>
      </c>
      <c r="L12" s="49" t="s">
        <v>57</v>
      </c>
      <c r="M12" s="34">
        <f t="shared" si="2"/>
        <v>1.4567240004947226</v>
      </c>
      <c r="O12" s="62"/>
      <c r="P12" s="51"/>
      <c r="Q12" s="46"/>
    </row>
    <row r="13" spans="2:17" ht="21" x14ac:dyDescent="0.55000000000000004">
      <c r="B13" s="93"/>
      <c r="C13" s="15" t="s">
        <v>49</v>
      </c>
      <c r="D13" s="16">
        <f>SUM([1]ماهانه!$HL$10:$HU$10)</f>
        <v>1192.7751734560002</v>
      </c>
      <c r="E13" s="16">
        <f>SUM([1]ماهانه!$HL$10:$HW$10)</f>
        <v>1407.412851499</v>
      </c>
      <c r="F13" s="49"/>
      <c r="G13" s="16">
        <f>[1]ماهانه!$IF$10</f>
        <v>217.11439364</v>
      </c>
      <c r="H13" s="16">
        <f>[1]ماهانه!$IG$10</f>
        <v>253.710383025</v>
      </c>
      <c r="I13" s="16">
        <f>SUM([1]ماهانه!$HX$10:$IG$10)</f>
        <v>1572.3268381310002</v>
      </c>
      <c r="J13" s="79"/>
      <c r="K13" s="16">
        <f>((H13-G13)/G13)*100</f>
        <v>16.855625631933112</v>
      </c>
      <c r="L13" s="16" t="s">
        <v>57</v>
      </c>
      <c r="M13" s="54">
        <f>((I13-D13)/D13)*100</f>
        <v>31.820889059525783</v>
      </c>
      <c r="O13" s="62"/>
      <c r="P13" s="51"/>
      <c r="Q13" s="46"/>
    </row>
    <row r="14" spans="2:17" ht="21" x14ac:dyDescent="0.55000000000000004">
      <c r="B14" s="91" t="s">
        <v>9</v>
      </c>
      <c r="C14" s="14" t="s">
        <v>4</v>
      </c>
      <c r="D14" s="20">
        <f>[1]ماهانه!$HU$20</f>
        <v>17641.233499999998</v>
      </c>
      <c r="E14" s="20">
        <f>[1]ماهانه!$HW$20</f>
        <v>18378.5134</v>
      </c>
      <c r="F14" s="73"/>
      <c r="G14" s="51">
        <f>[1]ماهانه!$IF$20</f>
        <v>19172.9463</v>
      </c>
      <c r="H14" s="51">
        <f>[1]ماهانه!$IG$20</f>
        <v>21507.817599999998</v>
      </c>
      <c r="I14" s="51">
        <f>[1]ماهانه!$IG$20</f>
        <v>21507.817599999998</v>
      </c>
      <c r="J14" s="33"/>
      <c r="K14" s="49">
        <f t="shared" si="0"/>
        <v>12.177947319447711</v>
      </c>
      <c r="L14" s="49">
        <f t="shared" si="1"/>
        <v>17.026971289201217</v>
      </c>
      <c r="M14" s="34">
        <f t="shared" si="2"/>
        <v>21.917878361510269</v>
      </c>
      <c r="O14" s="62"/>
      <c r="P14" s="51"/>
      <c r="Q14" s="46"/>
    </row>
    <row r="15" spans="2:17" s="8" customFormat="1" ht="21" x14ac:dyDescent="0.55000000000000004">
      <c r="B15" s="92"/>
      <c r="C15" s="2" t="s">
        <v>25</v>
      </c>
      <c r="D15" s="51">
        <f>[1]ماهانه!$HU$37</f>
        <v>536.07543562299998</v>
      </c>
      <c r="E15" s="51">
        <f>[1]ماهانه!$HW$37</f>
        <v>554.1951694677</v>
      </c>
      <c r="F15" s="51"/>
      <c r="G15" s="51">
        <f>[1]ماهانه!$IF$37</f>
        <v>627.1573073866</v>
      </c>
      <c r="H15" s="51">
        <f>[1]ماهانه!$IG$37</f>
        <v>633.61245799129995</v>
      </c>
      <c r="I15" s="51">
        <f>[1]ماهانه!$IG$37</f>
        <v>633.61245799129995</v>
      </c>
      <c r="J15" s="33"/>
      <c r="K15" s="49">
        <f t="shared" si="0"/>
        <v>1.0292713691878885</v>
      </c>
      <c r="L15" s="49">
        <f t="shared" si="1"/>
        <v>14.330202228193295</v>
      </c>
      <c r="M15" s="34">
        <f t="shared" si="2"/>
        <v>18.194644985914593</v>
      </c>
      <c r="N15" s="13"/>
      <c r="O15" s="62"/>
      <c r="P15" s="51"/>
      <c r="Q15" s="46"/>
    </row>
    <row r="16" spans="2:17" ht="21" x14ac:dyDescent="0.55000000000000004">
      <c r="B16" s="92"/>
      <c r="C16" s="2" t="s">
        <v>10</v>
      </c>
      <c r="D16" s="49">
        <f>[1]ماهانه!$HU$24</f>
        <v>12917.0070848507</v>
      </c>
      <c r="E16" s="49">
        <f>[1]ماهانه!$HW$24</f>
        <v>13554.44986243936</v>
      </c>
      <c r="F16" s="49"/>
      <c r="G16" s="49">
        <f>[1]ماهانه!$IF$24</f>
        <v>14371.982800801359</v>
      </c>
      <c r="H16" s="49">
        <f>[1]ماهانه!$IG$24</f>
        <v>16198.228394176851</v>
      </c>
      <c r="I16" s="49">
        <f>[1]ماهانه!$IG$24</f>
        <v>16198.228394176851</v>
      </c>
      <c r="J16" s="33"/>
      <c r="K16" s="49">
        <f t="shared" si="0"/>
        <v>12.706984267151109</v>
      </c>
      <c r="L16" s="49">
        <f t="shared" si="1"/>
        <v>19.50487521491851</v>
      </c>
      <c r="M16" s="34">
        <f>((I16-D16)/D16)*100</f>
        <v>25.40233420770069</v>
      </c>
      <c r="O16" s="62"/>
      <c r="P16" s="51"/>
      <c r="Q16" s="46"/>
    </row>
    <row r="17" spans="2:17" ht="21" x14ac:dyDescent="0.55000000000000004">
      <c r="B17" s="92"/>
      <c r="C17" s="2" t="s">
        <v>21</v>
      </c>
      <c r="D17" s="49">
        <f>[1]ماهانه!$HU$25</f>
        <v>3517.4781765879998</v>
      </c>
      <c r="E17" s="49">
        <f>[1]ماهانه!$HW$25</f>
        <v>3780.9462852450001</v>
      </c>
      <c r="F17" s="49"/>
      <c r="G17" s="49">
        <f>[1]ماهانه!$IF$25</f>
        <v>4265.3918445081808</v>
      </c>
      <c r="H17" s="49">
        <f>[1]ماهانه!$IG$25</f>
        <v>4255.5443054632497</v>
      </c>
      <c r="I17" s="49">
        <f>[1]ماهانه!$IG$25</f>
        <v>4255.5443054632497</v>
      </c>
      <c r="J17" s="33"/>
      <c r="K17" s="49">
        <f t="shared" si="0"/>
        <v>-0.23087067739415737</v>
      </c>
      <c r="L17" s="49">
        <f t="shared" si="1"/>
        <v>12.552360822219304</v>
      </c>
      <c r="M17" s="34">
        <f t="shared" si="2"/>
        <v>20.982820413435622</v>
      </c>
      <c r="O17" s="62"/>
      <c r="P17" s="51"/>
      <c r="Q17" s="46"/>
    </row>
    <row r="18" spans="2:17" ht="21" x14ac:dyDescent="0.55000000000000004">
      <c r="B18" s="92"/>
      <c r="C18" s="2" t="s">
        <v>32</v>
      </c>
      <c r="D18" s="49">
        <f>SUM(D19:D21)</f>
        <v>4788.9458320000003</v>
      </c>
      <c r="E18" s="49">
        <v>5108.074259</v>
      </c>
      <c r="F18" s="9"/>
      <c r="G18" s="49">
        <f>SUM(G19:G21)</f>
        <v>5907.896999999999</v>
      </c>
      <c r="H18" s="49">
        <f>SUM(H19:H21)</f>
        <v>5848.1180000000004</v>
      </c>
      <c r="I18" s="49">
        <f>SUM(I19:I21)</f>
        <v>5848.1180000000004</v>
      </c>
      <c r="J18" s="33"/>
      <c r="K18" s="49">
        <f t="shared" si="0"/>
        <v>-1.0118490555945481</v>
      </c>
      <c r="L18" s="49">
        <f t="shared" si="1"/>
        <v>14.487724795623421</v>
      </c>
      <c r="M18" s="34">
        <f t="shared" si="2"/>
        <v>22.117021264315692</v>
      </c>
      <c r="O18" s="62"/>
      <c r="P18" s="51"/>
      <c r="Q18" s="46"/>
    </row>
    <row r="19" spans="2:17" ht="18.75" x14ac:dyDescent="0.45">
      <c r="B19" s="92"/>
      <c r="C19" s="3" t="s">
        <v>27</v>
      </c>
      <c r="D19" s="49">
        <f>[1]ماهانه!$HU$32</f>
        <v>4040.3212779999999</v>
      </c>
      <c r="E19" s="49">
        <f>[1]ماهانه!$HW$32</f>
        <v>4316.2497050000002</v>
      </c>
      <c r="F19" s="49"/>
      <c r="G19" s="49">
        <f>[1]ماهانه!$IF$32</f>
        <v>4340.8059999999996</v>
      </c>
      <c r="H19" s="49">
        <f>[1]ماهانه!$IG$32</f>
        <v>4223.527</v>
      </c>
      <c r="I19" s="49">
        <f>[1]ماهانه!$IG$32</f>
        <v>4223.527</v>
      </c>
      <c r="J19" s="33"/>
      <c r="K19" s="49">
        <f t="shared" si="0"/>
        <v>-2.7017793469691931</v>
      </c>
      <c r="L19" s="49">
        <f t="shared" si="1"/>
        <v>-2.1482238363686172</v>
      </c>
      <c r="M19" s="34">
        <f t="shared" si="2"/>
        <v>4.5344345014733296</v>
      </c>
      <c r="N19" s="71"/>
      <c r="O19" s="62"/>
      <c r="P19" s="51"/>
      <c r="Q19" s="46"/>
    </row>
    <row r="20" spans="2:17" ht="18.75" x14ac:dyDescent="0.45">
      <c r="B20" s="92"/>
      <c r="C20" s="3" t="s">
        <v>51</v>
      </c>
      <c r="D20" s="49">
        <f>[1]ماهانه!$HU$33</f>
        <v>85.864999999999995</v>
      </c>
      <c r="E20" s="49">
        <f>[1]ماهانه!$HW$33</f>
        <v>91.665000000000006</v>
      </c>
      <c r="F20" s="49"/>
      <c r="G20" s="49">
        <f>[1]ماهانه!$IF$33</f>
        <v>124.535</v>
      </c>
      <c r="H20" s="49">
        <f>[1]ماهانه!$IG$33</f>
        <v>157.535</v>
      </c>
      <c r="I20" s="49">
        <f>[1]ماهانه!$IG$33</f>
        <v>157.535</v>
      </c>
      <c r="J20" s="33"/>
      <c r="K20" s="49">
        <f t="shared" si="0"/>
        <v>26.498574697876098</v>
      </c>
      <c r="L20" s="49">
        <f t="shared" si="1"/>
        <v>71.859488354333706</v>
      </c>
      <c r="M20" s="34">
        <f t="shared" si="2"/>
        <v>83.468235020089693</v>
      </c>
      <c r="N20" s="71"/>
      <c r="O20" s="62"/>
      <c r="P20" s="51"/>
      <c r="Q20" s="46"/>
    </row>
    <row r="21" spans="2:17" ht="18.75" x14ac:dyDescent="0.45">
      <c r="B21" s="93"/>
      <c r="C21" s="17" t="s">
        <v>22</v>
      </c>
      <c r="D21" s="25">
        <f>[1]ماهانه!$HU$34</f>
        <v>662.75955399999998</v>
      </c>
      <c r="E21" s="16">
        <f>[1]ماهانه!$HW$34</f>
        <v>700.15955399999996</v>
      </c>
      <c r="F21" s="9"/>
      <c r="G21" s="16">
        <f>[1]ماهانه!$IF$34</f>
        <v>1442.556</v>
      </c>
      <c r="H21" s="25">
        <f>[1]ماهانه!$IG$34</f>
        <v>1467.056</v>
      </c>
      <c r="I21" s="25">
        <f>[1]ماهانه!$IG$34</f>
        <v>1467.056</v>
      </c>
      <c r="J21" s="33"/>
      <c r="K21" s="16">
        <f t="shared" si="0"/>
        <v>1.6983742745515598</v>
      </c>
      <c r="L21" s="16">
        <f t="shared" si="1"/>
        <v>109.53166912009318</v>
      </c>
      <c r="M21" s="54">
        <f t="shared" si="2"/>
        <v>121.35569244468411</v>
      </c>
      <c r="N21" s="71"/>
      <c r="O21" s="62"/>
      <c r="P21" s="51"/>
      <c r="Q21" s="46"/>
    </row>
    <row r="22" spans="2:17" ht="21" x14ac:dyDescent="0.4">
      <c r="B22" s="96" t="s">
        <v>30</v>
      </c>
      <c r="C22" s="97"/>
      <c r="D22" s="49">
        <f>[1]ماهانه!$HU$50</f>
        <v>941.7543972316621</v>
      </c>
      <c r="E22" s="50">
        <f>[1]ماهانه!$HW$50</f>
        <v>1024.8504585851331</v>
      </c>
      <c r="F22" s="74"/>
      <c r="G22" s="49">
        <f>[1]ماهانه!$IF$50</f>
        <v>1589.084444728132</v>
      </c>
      <c r="H22" s="49">
        <f>[1]ماهانه!$IG$50</f>
        <v>1713.243249050241</v>
      </c>
      <c r="I22" s="49">
        <f>[1]ماهانه!$IG$50</f>
        <v>1713.243249050241</v>
      </c>
      <c r="J22" s="78"/>
      <c r="K22" s="49">
        <f t="shared" si="0"/>
        <v>7.8132288522496189</v>
      </c>
      <c r="L22" s="49">
        <f t="shared" si="1"/>
        <v>67.170071955227016</v>
      </c>
      <c r="M22" s="34">
        <f t="shared" si="2"/>
        <v>81.920387532716816</v>
      </c>
      <c r="O22" s="62"/>
      <c r="P22" s="51"/>
      <c r="Q22" s="46"/>
    </row>
    <row r="23" spans="2:17" ht="21" x14ac:dyDescent="0.4">
      <c r="B23" s="96" t="s">
        <v>31</v>
      </c>
      <c r="C23" s="97"/>
      <c r="D23" s="49">
        <f>SUM(D10+D11+D16+D17+D22)</f>
        <v>69206.257738465458</v>
      </c>
      <c r="E23" s="49">
        <f>SUM(E10+E11+E16+E17+E22)</f>
        <v>73378.776380480936</v>
      </c>
      <c r="F23" s="49"/>
      <c r="G23" s="49">
        <f>G10+G11+G16+G17+G22</f>
        <v>76253.32207243146</v>
      </c>
      <c r="H23" s="49">
        <f>H10+H11+H16+H17+H22</f>
        <v>85213.34814574974</v>
      </c>
      <c r="I23" s="49">
        <f>I10+I11+I16+I17+I22</f>
        <v>85213.34814574974</v>
      </c>
      <c r="J23" s="33"/>
      <c r="K23" s="49">
        <f t="shared" si="0"/>
        <v>11.750341925834178</v>
      </c>
      <c r="L23" s="49">
        <f t="shared" si="1"/>
        <v>16.128058205692362</v>
      </c>
      <c r="M23" s="34">
        <f>((I23-D23)/D23)*100</f>
        <v>23.129541937921314</v>
      </c>
      <c r="O23" s="62"/>
      <c r="P23" s="51"/>
      <c r="Q23" s="46"/>
    </row>
    <row r="24" spans="2:17" ht="21.75" thickBot="1" x14ac:dyDescent="0.45">
      <c r="B24" s="98" t="s">
        <v>29</v>
      </c>
      <c r="C24" s="99"/>
      <c r="D24" s="48">
        <f>'[2]ارزش جذب و تجهیز منابع مالی'!$BC$11/1000</f>
        <v>5580.5389999999998</v>
      </c>
      <c r="E24" s="26">
        <f>'[2]ارزش جذب و تجهیز منابع مالی'!$BE$11/1000</f>
        <v>7180.7749999999996</v>
      </c>
      <c r="F24" s="47"/>
      <c r="G24" s="48">
        <f>('[2]ارزش جذب و تجهیز منابع مالی'!$BN$11-'[2]ارزش جذب و تجهیز منابع مالی'!$BM$11)/1000</f>
        <v>372.72</v>
      </c>
      <c r="H24" s="26">
        <f>('[2]ارزش جذب و تجهیز منابع مالی'!$BO$11-'[2]ارزش جذب و تجهیز منابع مالی'!$BN$11)/1000</f>
        <v>288.142</v>
      </c>
      <c r="I24" s="48">
        <f>'[2]ارزش جذب و تجهیز منابع مالی'!$BO$11/1000</f>
        <v>3478.44</v>
      </c>
      <c r="J24" s="35"/>
      <c r="K24" s="49">
        <f t="shared" si="0"/>
        <v>-22.692101309293847</v>
      </c>
      <c r="L24" s="49" t="s">
        <v>57</v>
      </c>
      <c r="M24" s="34">
        <f>((I24-D24)/D24)*100</f>
        <v>-37.668386512485618</v>
      </c>
      <c r="O24" s="62"/>
      <c r="P24" s="51"/>
      <c r="Q24" s="46"/>
    </row>
    <row r="25" spans="2:17" s="8" customFormat="1" ht="18" x14ac:dyDescent="0.4">
      <c r="B25" s="102" t="s">
        <v>43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3"/>
      <c r="O25" s="62"/>
      <c r="P25" s="53"/>
      <c r="Q25" s="53"/>
    </row>
    <row r="26" spans="2:17" x14ac:dyDescent="0.4">
      <c r="B26" s="100" t="s">
        <v>36</v>
      </c>
      <c r="C26" s="100"/>
      <c r="D26" s="65"/>
      <c r="E26" s="65"/>
      <c r="F26" s="66"/>
      <c r="G26" s="63"/>
      <c r="H26" s="63"/>
      <c r="I26" s="63"/>
      <c r="J26" s="63"/>
      <c r="K26" s="63"/>
      <c r="L26" s="63"/>
      <c r="M26" s="63"/>
      <c r="O26" s="62"/>
    </row>
    <row r="27" spans="2:17" ht="15.75" customHeight="1" x14ac:dyDescent="0.4">
      <c r="B27" s="100" t="s">
        <v>47</v>
      </c>
      <c r="C27" s="100"/>
      <c r="D27" s="100"/>
      <c r="E27" s="100"/>
      <c r="F27" s="100"/>
      <c r="G27" s="100"/>
      <c r="H27" s="100"/>
      <c r="I27" s="100"/>
      <c r="J27" s="63"/>
      <c r="K27" s="63"/>
      <c r="L27" s="63"/>
      <c r="M27" s="67"/>
      <c r="O27" s="62"/>
    </row>
    <row r="28" spans="2:17" x14ac:dyDescent="0.4">
      <c r="B28" s="101" t="s">
        <v>54</v>
      </c>
      <c r="C28" s="101"/>
      <c r="D28" s="101"/>
      <c r="E28" s="101"/>
      <c r="F28" s="101"/>
      <c r="G28" s="101"/>
      <c r="H28" s="101"/>
      <c r="I28" s="101"/>
      <c r="J28" s="101"/>
      <c r="K28" s="101"/>
      <c r="L28" s="63"/>
      <c r="M28" s="63"/>
      <c r="O28" s="62"/>
    </row>
    <row r="29" spans="2:17" x14ac:dyDescent="0.4">
      <c r="B29" s="101" t="s">
        <v>35</v>
      </c>
      <c r="C29" s="101"/>
      <c r="D29" s="101"/>
      <c r="E29" s="101"/>
      <c r="F29" s="101"/>
      <c r="G29" s="63"/>
      <c r="H29" s="63"/>
      <c r="I29" s="63"/>
      <c r="J29" s="63"/>
      <c r="K29" s="63"/>
      <c r="L29" s="63"/>
      <c r="M29" s="63"/>
      <c r="O29" s="62"/>
    </row>
    <row r="30" spans="2:17" x14ac:dyDescent="0.4">
      <c r="B30" s="101" t="s">
        <v>45</v>
      </c>
      <c r="C30" s="101"/>
      <c r="D30" s="101"/>
      <c r="E30" s="101"/>
      <c r="F30" s="101"/>
      <c r="G30" s="101"/>
      <c r="H30" s="101"/>
      <c r="I30" s="68"/>
      <c r="J30" s="68"/>
      <c r="K30" s="63"/>
      <c r="L30" s="63"/>
      <c r="M30" s="63"/>
      <c r="O30" s="62"/>
    </row>
  </sheetData>
  <mergeCells count="17">
    <mergeCell ref="B29:F29"/>
    <mergeCell ref="B25:M25"/>
    <mergeCell ref="B27:I27"/>
    <mergeCell ref="B28:K28"/>
    <mergeCell ref="B30:H30"/>
    <mergeCell ref="B14:B21"/>
    <mergeCell ref="B22:C22"/>
    <mergeCell ref="B23:C23"/>
    <mergeCell ref="B24:C24"/>
    <mergeCell ref="B26:C26"/>
    <mergeCell ref="G5:I5"/>
    <mergeCell ref="K5:M5"/>
    <mergeCell ref="B4:C4"/>
    <mergeCell ref="B5:C7"/>
    <mergeCell ref="B8:B13"/>
    <mergeCell ref="D4:L4"/>
    <mergeCell ref="D5:E5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33"/>
  <sheetViews>
    <sheetView rightToLeft="1" view="pageBreakPreview" zoomScale="112" zoomScaleNormal="100" zoomScaleSheetLayoutView="112" workbookViewId="0">
      <selection activeCell="J24" sqref="J24"/>
    </sheetView>
  </sheetViews>
  <sheetFormatPr defaultRowHeight="15.75" x14ac:dyDescent="0.4"/>
  <cols>
    <col min="1" max="1" width="5.140625" customWidth="1"/>
    <col min="2" max="2" width="38" customWidth="1"/>
    <col min="3" max="4" width="9.42578125" bestFit="1" customWidth="1"/>
    <col min="5" max="5" width="1.85546875" customWidth="1"/>
    <col min="6" max="6" width="10.42578125" bestFit="1" customWidth="1"/>
    <col min="8" max="8" width="11.42578125" customWidth="1"/>
    <col min="9" max="9" width="1.7109375" style="8" customWidth="1"/>
    <col min="10" max="10" width="10.140625" customWidth="1"/>
    <col min="11" max="11" width="12.28515625" style="13" bestFit="1" customWidth="1"/>
    <col min="12" max="12" width="23.5703125" customWidth="1"/>
  </cols>
  <sheetData>
    <row r="4" spans="2:16" ht="16.5" thickBot="1" x14ac:dyDescent="0.45"/>
    <row r="5" spans="2:16" ht="21.75" thickBot="1" x14ac:dyDescent="0.6">
      <c r="B5" s="36" t="s">
        <v>11</v>
      </c>
      <c r="C5" s="104" t="s">
        <v>50</v>
      </c>
      <c r="D5" s="104"/>
      <c r="E5" s="104"/>
      <c r="F5" s="104"/>
      <c r="G5" s="104"/>
      <c r="H5" s="104"/>
      <c r="I5" s="104"/>
      <c r="J5" s="104"/>
      <c r="K5" s="37">
        <v>2</v>
      </c>
    </row>
    <row r="6" spans="2:16" x14ac:dyDescent="0.2">
      <c r="B6" s="109" t="s">
        <v>0</v>
      </c>
      <c r="C6" s="95">
        <v>1400</v>
      </c>
      <c r="D6" s="95"/>
      <c r="E6" s="64"/>
      <c r="F6" s="95">
        <v>1401</v>
      </c>
      <c r="G6" s="95"/>
      <c r="H6" s="95"/>
      <c r="I6" s="72"/>
      <c r="J6" s="105" t="s">
        <v>2</v>
      </c>
      <c r="K6" s="106"/>
    </row>
    <row r="7" spans="2:16" x14ac:dyDescent="0.4">
      <c r="B7" s="109"/>
      <c r="C7" s="11" t="s">
        <v>37</v>
      </c>
      <c r="D7" s="11" t="s">
        <v>3</v>
      </c>
      <c r="E7" s="1"/>
      <c r="F7" s="11" t="s">
        <v>34</v>
      </c>
      <c r="G7" s="4" t="s">
        <v>38</v>
      </c>
      <c r="H7" s="11" t="s">
        <v>37</v>
      </c>
      <c r="I7" s="1"/>
      <c r="J7" s="11" t="s">
        <v>52</v>
      </c>
      <c r="K7" s="38" t="s">
        <v>41</v>
      </c>
    </row>
    <row r="8" spans="2:16" ht="16.5" thickBot="1" x14ac:dyDescent="0.45">
      <c r="B8" s="110"/>
      <c r="C8" s="12" t="s">
        <v>23</v>
      </c>
      <c r="D8" s="12" t="s">
        <v>1</v>
      </c>
      <c r="E8" s="12"/>
      <c r="F8" s="12" t="s">
        <v>5</v>
      </c>
      <c r="G8" s="12" t="s">
        <v>5</v>
      </c>
      <c r="H8" s="12" t="s">
        <v>23</v>
      </c>
      <c r="I8" s="12"/>
      <c r="J8" s="12" t="s">
        <v>24</v>
      </c>
      <c r="K8" s="39" t="s">
        <v>44</v>
      </c>
    </row>
    <row r="9" spans="2:16" ht="21" x14ac:dyDescent="0.5">
      <c r="B9" s="58" t="s">
        <v>12</v>
      </c>
      <c r="C9" s="59">
        <f>SUM(C10:C13)</f>
        <v>1811.8715</v>
      </c>
      <c r="D9" s="59">
        <f>SUM(D10:D13)</f>
        <v>2158</v>
      </c>
      <c r="E9" s="59">
        <v>0</v>
      </c>
      <c r="F9" s="59">
        <f>SUM(F10:F13)</f>
        <v>40.5</v>
      </c>
      <c r="G9" s="59">
        <f>SUM(G10:G13)</f>
        <v>16.8</v>
      </c>
      <c r="H9" s="59">
        <f>SUM(H10:H13)</f>
        <v>1053.527345</v>
      </c>
      <c r="I9" s="59"/>
      <c r="J9" s="60">
        <f>((G9-F9)/F9)*100</f>
        <v>-58.518518518518512</v>
      </c>
      <c r="K9" s="61">
        <f>((H9-C9)/C9)*100</f>
        <v>-41.854190818719758</v>
      </c>
      <c r="N9" s="10"/>
      <c r="P9" s="10"/>
    </row>
    <row r="10" spans="2:16" ht="18.75" x14ac:dyDescent="0.45">
      <c r="B10" s="41" t="s">
        <v>13</v>
      </c>
      <c r="C10" s="28">
        <f>(SUM('[2]تامین مالی - انتشار'!$AL$3:$AU$3))/1000</f>
        <v>1115</v>
      </c>
      <c r="D10" s="28">
        <f>(SUM('[2]تامین مالی - انتشار'!$AL$3:$AW$3)/1000)</f>
        <v>1165</v>
      </c>
      <c r="E10" s="52"/>
      <c r="F10" s="55">
        <f>'[2]تامین مالی - انتشار'!$BF$3</f>
        <v>0</v>
      </c>
      <c r="G10" s="55">
        <f>'[2]تامین مالی - انتشار'!$BG$3</f>
        <v>0</v>
      </c>
      <c r="H10" s="28">
        <f>(SUM('[2]تامین مالی - انتشار'!$AX$3:$BG$3))/1000</f>
        <v>360</v>
      </c>
      <c r="I10" s="28"/>
      <c r="J10" s="56" t="s">
        <v>33</v>
      </c>
      <c r="K10" s="42">
        <f t="shared" ref="K10:K17" si="0">((H10-C10)/C10)*100</f>
        <v>-67.713004484304932</v>
      </c>
      <c r="M10" s="8"/>
      <c r="N10" s="10"/>
      <c r="O10" s="8"/>
      <c r="P10" s="10"/>
    </row>
    <row r="11" spans="2:16" ht="18.75" x14ac:dyDescent="0.45">
      <c r="B11" s="41" t="s">
        <v>14</v>
      </c>
      <c r="C11" s="28">
        <f>(SUM('[2]تامین مالی - انتشار'!$AL$4:$AU$4)/1000)</f>
        <v>115</v>
      </c>
      <c r="D11" s="28">
        <f>(SUM('[2]تامین مالی - انتشار'!$AL$4:$AW$4)/1000)</f>
        <v>153</v>
      </c>
      <c r="E11" s="52"/>
      <c r="F11" s="55">
        <f>'[2]تامین مالی - انتشار'!$BF$4</f>
        <v>0</v>
      </c>
      <c r="G11" s="55">
        <f>'[2]تامین مالی - انتشار'!$BG$4</f>
        <v>0</v>
      </c>
      <c r="H11" s="28">
        <f>(SUM('[2]تامین مالی - انتشار'!$AX$4:$BG$4))</f>
        <v>0</v>
      </c>
      <c r="I11" s="28"/>
      <c r="J11" s="56" t="s">
        <v>33</v>
      </c>
      <c r="K11" s="42">
        <f t="shared" si="0"/>
        <v>-100</v>
      </c>
      <c r="M11" s="8"/>
      <c r="N11" s="10"/>
      <c r="O11" s="8"/>
      <c r="P11" s="10"/>
    </row>
    <row r="12" spans="2:16" ht="18.75" x14ac:dyDescent="0.45">
      <c r="B12" s="41" t="s">
        <v>15</v>
      </c>
      <c r="C12" s="28">
        <f>(SUM('[2]تامین مالی - انتشار'!$AL$6:$AU$6)/1000)</f>
        <v>581.87149999999997</v>
      </c>
      <c r="D12" s="28">
        <f>(SUM('[2]تامین مالی - انتشار'!$AL$6:$AW$6))/1000</f>
        <v>840</v>
      </c>
      <c r="E12" s="52"/>
      <c r="F12" s="28">
        <f>'[2]تامین مالی - انتشار'!$BF$6/1000</f>
        <v>40.5</v>
      </c>
      <c r="G12" s="28">
        <f>'[2]تامین مالی - انتشار'!$BG$6/1000</f>
        <v>16.8</v>
      </c>
      <c r="H12" s="28">
        <f>(SUM('[2]تامین مالی - انتشار'!$AX$6:$BG$6)/1000)</f>
        <v>693.52734499999997</v>
      </c>
      <c r="I12" s="28"/>
      <c r="J12" s="56">
        <f>((G12-F12)/F12)*100</f>
        <v>-58.518518518518512</v>
      </c>
      <c r="K12" s="42">
        <f t="shared" si="0"/>
        <v>19.189089859187124</v>
      </c>
      <c r="M12" s="8"/>
      <c r="N12" s="10"/>
      <c r="O12" s="8"/>
      <c r="P12" s="10"/>
    </row>
    <row r="13" spans="2:16" ht="18.75" x14ac:dyDescent="0.45">
      <c r="B13" s="41" t="s">
        <v>16</v>
      </c>
      <c r="C13" s="28">
        <f>((SUM('[2]تامین مالی - انتشار'!$AL$7:$AU$7)/1000))</f>
        <v>0</v>
      </c>
      <c r="D13" s="28">
        <f>((SUM('[2]تامین مالی - انتشار'!$AL$7:$AW$7)/1000))</f>
        <v>0</v>
      </c>
      <c r="E13" s="52"/>
      <c r="F13" s="55">
        <f>'[2]تامین مالی - انتشار'!$BF$7</f>
        <v>0</v>
      </c>
      <c r="G13" s="55">
        <f>'[2]تامین مالی - انتشار'!$BG$7</f>
        <v>0</v>
      </c>
      <c r="H13" s="28">
        <f>(SUM('[2]تامین مالی - انتشار'!$AX$7:$BG$7)/1000)</f>
        <v>0</v>
      </c>
      <c r="I13" s="28"/>
      <c r="J13" s="56" t="s">
        <v>33</v>
      </c>
      <c r="K13" s="42" t="s">
        <v>33</v>
      </c>
      <c r="M13" s="8"/>
      <c r="N13" s="10"/>
      <c r="O13" s="8"/>
      <c r="P13" s="10"/>
    </row>
    <row r="14" spans="2:16" ht="21" x14ac:dyDescent="0.5">
      <c r="B14" s="40" t="s">
        <v>17</v>
      </c>
      <c r="C14" s="27">
        <f>C15</f>
        <v>100.86499999999999</v>
      </c>
      <c r="D14" s="27">
        <f>D15</f>
        <v>194.66499999999999</v>
      </c>
      <c r="E14" s="52"/>
      <c r="F14" s="27">
        <f>F15</f>
        <v>0</v>
      </c>
      <c r="G14" s="27">
        <f>G15</f>
        <v>33</v>
      </c>
      <c r="H14" s="27">
        <f>H15</f>
        <v>145.87</v>
      </c>
      <c r="I14" s="27"/>
      <c r="J14" s="56" t="s">
        <v>33</v>
      </c>
      <c r="K14" s="70">
        <f>((H14-C14)/C14)*100</f>
        <v>44.619045258513864</v>
      </c>
      <c r="L14" s="10"/>
      <c r="M14" s="8"/>
      <c r="N14" s="10"/>
      <c r="O14" s="8"/>
      <c r="P14" s="10"/>
    </row>
    <row r="15" spans="2:16" ht="18.75" x14ac:dyDescent="0.45">
      <c r="B15" s="41" t="s">
        <v>53</v>
      </c>
      <c r="C15" s="28">
        <f>(SUM('[2]تامین مالی - انتشار'!$AL$10:$AU$10)/1000)+'[3]کل تا پایان مهر'!$E$25/1000000</f>
        <v>100.86499999999999</v>
      </c>
      <c r="D15" s="28">
        <f>((SUM('[2]تامین مالی - انتشار'!$AL$10:$AW$10)/1000)+'[4]کل تا پایان اسفند'!$E$44/1000000)</f>
        <v>194.66499999999999</v>
      </c>
      <c r="E15" s="52"/>
      <c r="F15" s="28">
        <f>'[2]تامین مالی - انتشار'!$BF$10/1000</f>
        <v>0</v>
      </c>
      <c r="G15" s="28">
        <f>'[2]تامین مالی - انتشار'!$BG$10/1000</f>
        <v>33</v>
      </c>
      <c r="H15" s="28">
        <f>((SUM('[2]تامین مالی - انتشار'!$AX$10:$BG$10)/1000)+('[5]کل تا پایان تیر'!$E$22)/1000000)</f>
        <v>145.87</v>
      </c>
      <c r="I15" s="28"/>
      <c r="J15" s="56" t="s">
        <v>33</v>
      </c>
      <c r="K15" s="42">
        <f t="shared" si="0"/>
        <v>44.619045258513864</v>
      </c>
      <c r="L15" s="10"/>
      <c r="M15" s="8"/>
      <c r="N15" s="10"/>
      <c r="O15" s="8"/>
      <c r="P15" s="10"/>
    </row>
    <row r="16" spans="2:16" ht="21" x14ac:dyDescent="0.5">
      <c r="B16" s="40" t="s">
        <v>18</v>
      </c>
      <c r="C16" s="27">
        <f>(SUM('[2]تامین مالی - انتشار'!$AL$11:$AU$11)/1000)</f>
        <v>254.25</v>
      </c>
      <c r="D16" s="27">
        <f>(SUM('[2]تامین مالی - انتشار'!$AL$11:$AW$11)/1000)</f>
        <v>348.05</v>
      </c>
      <c r="E16" s="52"/>
      <c r="F16" s="45">
        <f>'[2]تامین مالی - انتشار'!$BF$11/1000</f>
        <v>276.76799999999997</v>
      </c>
      <c r="G16" s="45">
        <f>'[2]تامین مالی - انتشار'!$BG$11/1000</f>
        <v>30.5</v>
      </c>
      <c r="H16" s="27">
        <f>(SUM('[2]تامین مالی - انتشار'!$AX$11:$BG$11)/1000)</f>
        <v>899.56591000000003</v>
      </c>
      <c r="I16" s="27"/>
      <c r="J16" s="29">
        <f>((G16-F16)/F16)*100</f>
        <v>-88.979939877442476</v>
      </c>
      <c r="K16" s="70">
        <f>((H16-C16)/C16)*100</f>
        <v>253.8115673549656</v>
      </c>
      <c r="L16" s="10"/>
      <c r="M16" s="8"/>
      <c r="N16" s="10"/>
      <c r="O16" s="8"/>
      <c r="P16" s="10"/>
    </row>
    <row r="17" spans="1:16" ht="21.75" thickBot="1" x14ac:dyDescent="0.55000000000000004">
      <c r="B17" s="43" t="s">
        <v>19</v>
      </c>
      <c r="C17" s="69">
        <f>C16+C14+C9</f>
        <v>2166.9865</v>
      </c>
      <c r="D17" s="44">
        <f>D16+D14+D9</f>
        <v>2700.7150000000001</v>
      </c>
      <c r="E17" s="44"/>
      <c r="F17" s="44">
        <f>F16+F14+F9</f>
        <v>317.26799999999997</v>
      </c>
      <c r="G17" s="44">
        <f>G16+G14+G9</f>
        <v>80.3</v>
      </c>
      <c r="H17" s="44">
        <f>H16+H14+H9</f>
        <v>2098.9632550000001</v>
      </c>
      <c r="I17" s="44"/>
      <c r="J17" s="7">
        <f>((G17-F17)/F17)*100</f>
        <v>-74.690167303352368</v>
      </c>
      <c r="K17" s="57">
        <f t="shared" si="0"/>
        <v>-3.1390710094409844</v>
      </c>
      <c r="L17" s="10"/>
      <c r="M17" s="8"/>
      <c r="N17" s="10"/>
      <c r="O17" s="8"/>
      <c r="P17" s="10"/>
    </row>
    <row r="18" spans="1:16" x14ac:dyDescent="0.4">
      <c r="B18" s="13" t="s">
        <v>46</v>
      </c>
    </row>
    <row r="19" spans="1:16" ht="18" x14ac:dyDescent="0.45">
      <c r="A19" s="18"/>
      <c r="B19" s="108" t="s">
        <v>45</v>
      </c>
      <c r="C19" s="108"/>
      <c r="D19" s="108"/>
      <c r="E19" s="108"/>
      <c r="F19" s="108"/>
      <c r="G19" s="108"/>
      <c r="H19" s="18"/>
      <c r="I19" s="18"/>
      <c r="J19" s="18"/>
      <c r="K19" s="18"/>
    </row>
    <row r="20" spans="1:16" x14ac:dyDescent="0.4">
      <c r="B20" s="13" t="s">
        <v>55</v>
      </c>
      <c r="D20" s="10"/>
    </row>
    <row r="21" spans="1:16" x14ac:dyDescent="0.4">
      <c r="B21" s="13" t="s">
        <v>56</v>
      </c>
    </row>
    <row r="22" spans="1:16" s="18" customFormat="1" ht="18" customHeight="1" x14ac:dyDescent="0.45"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</row>
    <row r="23" spans="1:16" s="18" customFormat="1" ht="18" x14ac:dyDescent="0.45"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6" s="18" customFormat="1" ht="21" x14ac:dyDescent="0.45">
      <c r="B24" s="75"/>
      <c r="C24" s="75"/>
      <c r="D24" s="75"/>
      <c r="E24" s="76"/>
      <c r="F24" s="76"/>
      <c r="G24" s="76"/>
      <c r="H24" s="76"/>
      <c r="I24" s="76"/>
      <c r="J24" s="76"/>
      <c r="K24" s="76"/>
      <c r="L24" s="5"/>
      <c r="N24" s="23"/>
      <c r="O24" s="23"/>
    </row>
    <row r="25" spans="1:16" s="18" customFormat="1" ht="18.75" x14ac:dyDescent="0.45">
      <c r="B25" s="19"/>
      <c r="C25" s="19"/>
      <c r="D25" s="19"/>
      <c r="L25" s="6"/>
      <c r="O25" s="23"/>
    </row>
    <row r="26" spans="1:16" s="18" customFormat="1" ht="18.75" x14ac:dyDescent="0.45">
      <c r="B26" s="19"/>
      <c r="C26" s="19"/>
      <c r="D26" s="19"/>
      <c r="L26" s="6"/>
      <c r="O26" s="23"/>
    </row>
    <row r="27" spans="1:16" s="18" customFormat="1" ht="18.75" x14ac:dyDescent="0.45">
      <c r="B27" s="19"/>
      <c r="C27" s="19"/>
      <c r="D27" s="19"/>
      <c r="E27" s="19"/>
      <c r="F27" s="19"/>
      <c r="G27" s="19"/>
      <c r="H27" s="19"/>
      <c r="I27" s="19"/>
      <c r="L27" s="6"/>
      <c r="O27" s="23"/>
    </row>
    <row r="28" spans="1:16" s="18" customFormat="1" ht="18.75" x14ac:dyDescent="0.45">
      <c r="B28" s="19"/>
      <c r="C28" s="19"/>
      <c r="D28" s="19"/>
      <c r="E28" s="19"/>
      <c r="F28" s="19"/>
      <c r="G28" s="19"/>
      <c r="H28" s="19"/>
      <c r="I28" s="19"/>
      <c r="L28" s="6"/>
      <c r="O28" s="23"/>
    </row>
    <row r="29" spans="1:16" s="18" customFormat="1" ht="18.75" x14ac:dyDescent="0.45">
      <c r="B29" s="19"/>
      <c r="C29" s="19"/>
      <c r="D29" s="19"/>
      <c r="L29" s="6"/>
      <c r="O29" s="23"/>
    </row>
    <row r="30" spans="1:16" s="18" customFormat="1" ht="21" x14ac:dyDescent="0.45">
      <c r="B30" s="19"/>
      <c r="C30" s="19"/>
      <c r="D30" s="19"/>
      <c r="L30" s="5"/>
      <c r="O30" s="23"/>
    </row>
    <row r="31" spans="1:16" s="18" customFormat="1" ht="18.75" x14ac:dyDescent="0.45">
      <c r="L31" s="6"/>
      <c r="O31" s="23"/>
    </row>
    <row r="32" spans="1:16" ht="21" x14ac:dyDescent="0.45">
      <c r="L32" s="5"/>
      <c r="O32" s="23"/>
    </row>
    <row r="33" spans="12:15" ht="18.75" x14ac:dyDescent="0.45">
      <c r="L33" s="6"/>
      <c r="O33" s="23"/>
    </row>
  </sheetData>
  <mergeCells count="7">
    <mergeCell ref="C5:J5"/>
    <mergeCell ref="J6:K6"/>
    <mergeCell ref="B22:L23"/>
    <mergeCell ref="B19:G19"/>
    <mergeCell ref="B6:B8"/>
    <mergeCell ref="C6:D6"/>
    <mergeCell ref="F6:H6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2023-03-06T10:07:55Z</cp:lastPrinted>
  <dcterms:created xsi:type="dcterms:W3CDTF">2003-09-29T07:20:23Z</dcterms:created>
  <dcterms:modified xsi:type="dcterms:W3CDTF">2023-07-16T07:32:24Z</dcterms:modified>
</cp:coreProperties>
</file>